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hidePivotFieldList="1" defaultThemeVersion="124226"/>
  <mc:AlternateContent xmlns:mc="http://schemas.openxmlformats.org/markup-compatibility/2006">
    <mc:Choice Requires="x15">
      <x15ac:absPath xmlns:x15ac="http://schemas.microsoft.com/office/spreadsheetml/2010/11/ac" url="https://acuerdode-my.sharepoint.com/personal/planeacion_eso_gov_co/Documents/2024-2/RIESGOS FISCALES/"/>
    </mc:Choice>
  </mc:AlternateContent>
  <xr:revisionPtr revIDLastSave="0" documentId="8_{F593B4CA-0740-4FE4-BDB6-B7770F6CE542}" xr6:coauthVersionLast="47" xr6:coauthVersionMax="47" xr10:uidLastSave="{00000000-0000-0000-0000-000000000000}"/>
  <bookViews>
    <workbookView xWindow="-120" yWindow="-120" windowWidth="29040" windowHeight="15720" tabRatio="882" firstSheet="2" activeTab="2" xr2:uid="{00000000-000D-0000-FFFF-FFFF00000000}"/>
  </bookViews>
  <sheets>
    <sheet name="Intructivo " sheetId="21" r:id="rId1"/>
    <sheet name="CONTEXTO" sheetId="22" r:id="rId2"/>
    <sheet name="Mapa de Riesgos" sheetId="1" r:id="rId3"/>
    <sheet name="Matriz Calor Inherente" sheetId="18" r:id="rId4"/>
    <sheet name="Matriz Calor Residual" sheetId="19" r:id="rId5"/>
    <sheet name="Tabla probabilidad" sheetId="12" r:id="rId6"/>
    <sheet name="Tabla Impacto" sheetId="13" r:id="rId7"/>
    <sheet name="Tabla Valoración controles" sheetId="15" r:id="rId8"/>
    <sheet name="Opciones Tratamiento" sheetId="16" state="hidden" r:id="rId9"/>
    <sheet name="Hoja1" sheetId="11" state="hidden" r:id="rId10"/>
  </sheets>
  <calcPr calcId="191028"/>
  <pivotCaches>
    <pivotCache cacheId="4817"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1" l="1"/>
  <c r="L24" i="1" s="1"/>
  <c r="M24" i="1" s="1"/>
  <c r="T12" i="1"/>
  <c r="K32" i="1"/>
  <c r="K31" i="1"/>
  <c r="T30" i="1"/>
  <c r="Q30" i="1"/>
  <c r="K30" i="1"/>
  <c r="L30" i="1" s="1"/>
  <c r="M30" i="1" s="1"/>
  <c r="H30" i="1"/>
  <c r="K29" i="1"/>
  <c r="K28" i="1"/>
  <c r="T27" i="1"/>
  <c r="Q27" i="1"/>
  <c r="K27" i="1"/>
  <c r="L27" i="1" s="1"/>
  <c r="M27" i="1" s="1"/>
  <c r="H27" i="1"/>
  <c r="I27" i="1" s="1"/>
  <c r="K26" i="1"/>
  <c r="K25" i="1"/>
  <c r="T24" i="1"/>
  <c r="Q24" i="1"/>
  <c r="H24" i="1"/>
  <c r="K23" i="1"/>
  <c r="K22" i="1"/>
  <c r="T21" i="1"/>
  <c r="Q21" i="1"/>
  <c r="K21" i="1"/>
  <c r="L21" i="1" s="1"/>
  <c r="H21" i="1"/>
  <c r="I21" i="1" s="1"/>
  <c r="K20" i="1"/>
  <c r="K19" i="1"/>
  <c r="T18" i="1"/>
  <c r="Q18" i="1"/>
  <c r="K18" i="1"/>
  <c r="L18" i="1" s="1"/>
  <c r="M18" i="1" s="1"/>
  <c r="H18" i="1"/>
  <c r="K17" i="1"/>
  <c r="K16" i="1"/>
  <c r="T15" i="1"/>
  <c r="Q15" i="1"/>
  <c r="K15" i="1"/>
  <c r="L15" i="1" s="1"/>
  <c r="M15" i="1" s="1"/>
  <c r="H15" i="1"/>
  <c r="K14" i="1"/>
  <c r="K13" i="1"/>
  <c r="Q12" i="1"/>
  <c r="K12" i="1"/>
  <c r="L12" i="1" s="1"/>
  <c r="H12" i="1"/>
  <c r="H33" i="1"/>
  <c r="AB27" i="1" l="1"/>
  <c r="AA27" i="1" s="1"/>
  <c r="AB15" i="1"/>
  <c r="AA15" i="1" s="1"/>
  <c r="AB30" i="1"/>
  <c r="AA30" i="1" s="1"/>
  <c r="X21" i="1"/>
  <c r="Y21" i="1" s="1"/>
  <c r="AB18" i="1"/>
  <c r="AA18" i="1" s="1"/>
  <c r="AB24" i="1"/>
  <c r="AA24" i="1" s="1"/>
  <c r="N30" i="1"/>
  <c r="X27" i="1"/>
  <c r="Z27" i="1" s="1"/>
  <c r="I30" i="1"/>
  <c r="X30" i="1" s="1"/>
  <c r="N27" i="1"/>
  <c r="N24" i="1"/>
  <c r="I24" i="1"/>
  <c r="X24" i="1" s="1"/>
  <c r="N21" i="1"/>
  <c r="M21" i="1"/>
  <c r="AB21" i="1" s="1"/>
  <c r="AA21" i="1" s="1"/>
  <c r="N18" i="1"/>
  <c r="I18" i="1"/>
  <c r="X18" i="1" s="1"/>
  <c r="N15" i="1"/>
  <c r="I15" i="1"/>
  <c r="X15" i="1" s="1"/>
  <c r="M12" i="1"/>
  <c r="AB12" i="1" s="1"/>
  <c r="N12" i="1"/>
  <c r="I12" i="1"/>
  <c r="X12" i="1" s="1"/>
  <c r="Z21" i="1" l="1"/>
  <c r="Y27" i="1"/>
  <c r="AC27" i="1" s="1"/>
  <c r="Z30" i="1"/>
  <c r="Y30" i="1"/>
  <c r="AC30" i="1" s="1"/>
  <c r="Z24" i="1"/>
  <c r="Y24" i="1"/>
  <c r="AC24" i="1" s="1"/>
  <c r="AC21" i="1"/>
  <c r="Z18" i="1"/>
  <c r="Y18" i="1"/>
  <c r="AC18" i="1" s="1"/>
  <c r="Z15" i="1"/>
  <c r="Y15" i="1"/>
  <c r="AC15" i="1" s="1"/>
  <c r="AA12" i="1"/>
  <c r="Z12" i="1"/>
  <c r="Y12" i="1"/>
  <c r="AC12" i="1" l="1"/>
  <c r="T33" i="1" l="1"/>
  <c r="Q33" i="1"/>
  <c r="I33" i="1" l="1"/>
  <c r="F221" i="13" l="1"/>
  <c r="F211" i="13"/>
  <c r="F212" i="13"/>
  <c r="F213" i="13"/>
  <c r="F214" i="13"/>
  <c r="F215" i="13"/>
  <c r="F216" i="13"/>
  <c r="F217" i="13"/>
  <c r="F218" i="13"/>
  <c r="F219" i="13"/>
  <c r="F220" i="13"/>
  <c r="F210" i="13"/>
  <c r="K34" i="1"/>
  <c r="K35" i="1"/>
  <c r="B221" i="13" a="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52" i="19" l="1"/>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T34" i="1"/>
  <c r="X33" i="1" l="1"/>
  <c r="Y33" i="1" s="1"/>
  <c r="Q34" i="1" l="1"/>
  <c r="Z33" i="1" l="1"/>
  <c r="X34" i="1" s="1"/>
  <c r="Y34" i="1" l="1"/>
  <c r="Z34" i="1" l="1"/>
  <c r="K33" i="1" l="1"/>
  <c r="L33" i="1" s="1"/>
  <c r="Z42" i="18" l="1"/>
  <c r="N42" i="18"/>
  <c r="AF26" i="18"/>
  <c r="N26" i="18"/>
  <c r="AF18" i="18"/>
  <c r="T10" i="18"/>
  <c r="N34" i="18"/>
  <c r="T34" i="18"/>
  <c r="T18" i="18"/>
  <c r="Z18" i="18"/>
  <c r="Z10" i="18"/>
  <c r="AL18" i="18"/>
  <c r="Z26" i="18"/>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AJ42" i="18"/>
  <c r="AJ18" i="18"/>
  <c r="AD26" i="18"/>
  <c r="L10" i="18"/>
  <c r="AD10" i="18"/>
  <c r="X18" i="18"/>
  <c r="AD42" i="18"/>
  <c r="L18" i="18"/>
  <c r="R10" i="18"/>
  <c r="AB36" i="18"/>
  <c r="AH12" i="18"/>
  <c r="P28" i="18"/>
  <c r="AH20" i="18"/>
  <c r="P36" i="18"/>
  <c r="V12" i="18"/>
  <c r="AH28" i="18"/>
  <c r="AB20" i="18"/>
  <c r="J12" i="18"/>
  <c r="J20" i="18"/>
  <c r="P44" i="18"/>
  <c r="AB44" i="18"/>
  <c r="V28" i="18"/>
  <c r="V36" i="18"/>
  <c r="J28" i="18"/>
  <c r="AH36" i="18"/>
  <c r="J44" i="18"/>
  <c r="P12" i="18"/>
  <c r="AB12" i="18"/>
  <c r="V44" i="18"/>
  <c r="AH44" i="18"/>
  <c r="V20" i="18"/>
  <c r="P20" i="18"/>
  <c r="J36" i="18"/>
  <c r="AB28" i="18"/>
  <c r="T38" i="18"/>
  <c r="AF22" i="18"/>
  <c r="N38" i="18"/>
  <c r="AF30" i="18"/>
  <c r="AL6" i="18"/>
  <c r="Z6" i="18"/>
  <c r="T14" i="18"/>
  <c r="T22" i="18"/>
  <c r="N6" i="18"/>
  <c r="AL30" i="18"/>
  <c r="Z22" i="18"/>
  <c r="Z14" i="18"/>
  <c r="Z30" i="18"/>
  <c r="AL38" i="18"/>
  <c r="AL14" i="18"/>
  <c r="AF6" i="18"/>
  <c r="AL22" i="18"/>
  <c r="T30" i="18"/>
  <c r="Z38" i="18"/>
  <c r="AF14" i="18"/>
  <c r="N30" i="18"/>
  <c r="N14" i="18"/>
  <c r="N22" i="18"/>
  <c r="AF38" i="18"/>
  <c r="T6" i="18"/>
  <c r="X32" i="18"/>
  <c r="AD32" i="18"/>
  <c r="AJ8" i="18"/>
  <c r="L16" i="18"/>
  <c r="R32" i="18"/>
  <c r="AJ32" i="18"/>
  <c r="R40" i="18"/>
  <c r="AJ40" i="18"/>
  <c r="AD24" i="18"/>
  <c r="AJ24" i="18"/>
  <c r="R24" i="18"/>
  <c r="AJ16" i="18"/>
  <c r="AD8" i="18"/>
  <c r="L32" i="18"/>
  <c r="L40" i="18"/>
  <c r="R16" i="18"/>
  <c r="L24" i="18"/>
  <c r="AD16" i="18"/>
  <c r="L8" i="18"/>
  <c r="R8" i="18"/>
  <c r="X40" i="18"/>
  <c r="X8" i="18"/>
  <c r="X16" i="18"/>
  <c r="AD40" i="18"/>
  <c r="X24" i="18"/>
  <c r="J40" i="18"/>
  <c r="J16" i="18"/>
  <c r="P16" i="18"/>
  <c r="V8" i="18"/>
  <c r="J8" i="18"/>
  <c r="J24" i="18"/>
  <c r="AH16" i="18"/>
  <c r="AB16" i="18"/>
  <c r="AB40" i="18"/>
  <c r="P32" i="18"/>
  <c r="P40" i="18"/>
  <c r="AH24" i="18"/>
  <c r="AB32" i="18"/>
  <c r="J32" i="18"/>
  <c r="V16" i="18"/>
  <c r="V40" i="18"/>
  <c r="AH32" i="18"/>
  <c r="V24" i="18"/>
  <c r="V32" i="18"/>
  <c r="AH8" i="18"/>
  <c r="AB8" i="18"/>
  <c r="P8" i="18"/>
  <c r="AH40" i="18"/>
  <c r="AB24" i="18"/>
  <c r="P24" i="18"/>
  <c r="AD38" i="18"/>
  <c r="L30" i="18"/>
  <c r="AD30" i="18"/>
  <c r="AJ6" i="18"/>
  <c r="L14" i="18"/>
  <c r="L22" i="18"/>
  <c r="X6" i="18"/>
  <c r="L6" i="18"/>
  <c r="R38" i="18"/>
  <c r="AJ38" i="18"/>
  <c r="L38" i="18"/>
  <c r="AD6" i="18"/>
  <c r="R6" i="18"/>
  <c r="AJ30" i="18"/>
  <c r="R30" i="18"/>
  <c r="AD22" i="18"/>
  <c r="AJ14" i="18"/>
  <c r="AJ22" i="18"/>
  <c r="AD14" i="18"/>
  <c r="X38" i="18"/>
  <c r="X14" i="18"/>
  <c r="R22" i="18"/>
  <c r="X22" i="18"/>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33" i="1"/>
  <c r="AB33" i="1" s="1"/>
  <c r="AB34" i="1" s="1"/>
  <c r="N33" i="1"/>
  <c r="AH34" i="18"/>
  <c r="AH42" i="18"/>
  <c r="AH18" i="18"/>
  <c r="AB10" i="18"/>
  <c r="J26" i="18"/>
  <c r="V18" i="18"/>
  <c r="V42" i="18"/>
  <c r="J42" i="18"/>
  <c r="P10" i="18"/>
  <c r="AB26" i="18"/>
  <c r="J34" i="18"/>
  <c r="J18" i="18"/>
  <c r="AH10" i="18"/>
  <c r="AB34" i="18"/>
  <c r="P26" i="18"/>
  <c r="P34" i="18"/>
  <c r="V34" i="18"/>
  <c r="AH26" i="18"/>
  <c r="J10" i="18"/>
  <c r="P18" i="18"/>
  <c r="AB42" i="18"/>
  <c r="V10" i="18"/>
  <c r="AB18" i="18"/>
  <c r="P42" i="18"/>
  <c r="V26" i="18"/>
  <c r="Z32" i="18"/>
  <c r="N24" i="18"/>
  <c r="AL32" i="18"/>
  <c r="AL40" i="18"/>
  <c r="N8" i="18"/>
  <c r="AF24" i="18"/>
  <c r="Z40" i="18"/>
  <c r="Z16" i="18"/>
  <c r="N32" i="18"/>
  <c r="T32" i="18"/>
  <c r="N40" i="18"/>
  <c r="T8" i="18"/>
  <c r="AF32" i="18"/>
  <c r="AL8" i="18"/>
  <c r="T24" i="18"/>
  <c r="N16" i="18"/>
  <c r="T16" i="18"/>
  <c r="Z24" i="18"/>
  <c r="AF16" i="18"/>
  <c r="T40" i="18"/>
  <c r="AF8" i="18"/>
  <c r="AL24" i="18"/>
  <c r="Z8" i="18"/>
  <c r="AF40" i="18"/>
  <c r="AL16" i="18"/>
  <c r="AA33" i="1" l="1"/>
  <c r="V22" i="19" l="1"/>
  <c r="J48" i="19"/>
  <c r="J47" i="19"/>
  <c r="J40" i="19"/>
  <c r="V30" i="19"/>
  <c r="AH20" i="19"/>
  <c r="J30" i="19"/>
  <c r="V20" i="19"/>
  <c r="AH10" i="19"/>
  <c r="P10" i="19"/>
  <c r="AB50" i="19"/>
  <c r="J50" i="19"/>
  <c r="AB40" i="19"/>
  <c r="P30" i="19"/>
  <c r="V50" i="19"/>
  <c r="P50" i="19"/>
  <c r="AB10" i="19"/>
  <c r="AH30" i="19"/>
  <c r="AH40" i="19"/>
  <c r="J10" i="19"/>
  <c r="AB20" i="19"/>
  <c r="AH50" i="19"/>
  <c r="V10" i="19"/>
  <c r="P20" i="19"/>
  <c r="J20" i="19"/>
  <c r="P40" i="19"/>
  <c r="V40" i="19"/>
  <c r="AB30" i="19"/>
  <c r="J11" i="19"/>
  <c r="V11" i="19"/>
  <c r="AB21" i="19"/>
  <c r="P31" i="19"/>
  <c r="J31" i="19"/>
  <c r="AB41" i="19"/>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33" i="1"/>
  <c r="J36" i="19"/>
  <c r="J46" i="19"/>
  <c r="V25" i="19"/>
  <c r="AH25" i="19"/>
  <c r="P45" i="19"/>
  <c r="AH45" i="19"/>
  <c r="AH15" i="19"/>
  <c r="AB55" i="19"/>
  <c r="J45" i="19"/>
  <c r="AH35" i="19"/>
  <c r="V45" i="19"/>
  <c r="AH55" i="19"/>
  <c r="V15" i="19"/>
  <c r="J25" i="19"/>
  <c r="V35" i="19"/>
  <c r="P25" i="19"/>
  <c r="V55" i="19"/>
  <c r="J15" i="19"/>
  <c r="AB15" i="19"/>
  <c r="J35" i="19"/>
  <c r="AB35" i="19"/>
  <c r="J55" i="19"/>
  <c r="AB25" i="19"/>
  <c r="P35" i="19"/>
  <c r="P55" i="19"/>
  <c r="AB45" i="19"/>
  <c r="P15" i="19"/>
  <c r="V27" i="19"/>
  <c r="P47" i="19"/>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H8" i="19"/>
  <c r="P18" i="19"/>
  <c r="AB28" i="19"/>
  <c r="P38" i="19"/>
  <c r="AB48" i="19"/>
  <c r="J28" i="19"/>
  <c r="V38" i="19"/>
  <c r="AH38" i="19"/>
  <c r="V8" i="19"/>
  <c r="P48" i="19"/>
  <c r="AH48" i="19"/>
  <c r="V28" i="19"/>
  <c r="AB38" i="19"/>
  <c r="AB18" i="19"/>
  <c r="AH18" i="19"/>
  <c r="AB8" i="19"/>
  <c r="V48" i="19"/>
  <c r="J8" i="19"/>
  <c r="V18" i="19"/>
  <c r="P28" i="19"/>
  <c r="P8" i="19"/>
  <c r="J18" i="19"/>
  <c r="J38" i="19"/>
  <c r="AA34" i="1"/>
  <c r="AH28" i="19" l="1"/>
  <c r="P7" i="19"/>
  <c r="AH17" i="19"/>
  <c r="V37" i="19"/>
  <c r="J7" i="19"/>
  <c r="AB17" i="19"/>
  <c r="P17" i="19"/>
  <c r="AH32" i="19"/>
  <c r="AB52" i="19"/>
  <c r="J32" i="19"/>
  <c r="V12" i="19"/>
  <c r="J42" i="19"/>
  <c r="J12" i="19"/>
  <c r="J22" i="19"/>
  <c r="AB12" i="19"/>
  <c r="AB22" i="19"/>
  <c r="P52" i="19"/>
  <c r="V42" i="19"/>
  <c r="AH12" i="19"/>
  <c r="P42" i="19"/>
  <c r="P32" i="19"/>
  <c r="AH42" i="19"/>
  <c r="AB42" i="19"/>
  <c r="J52" i="19"/>
  <c r="V32" i="19"/>
  <c r="AH22" i="19"/>
  <c r="AH52" i="19"/>
  <c r="V52" i="19"/>
  <c r="P12" i="19"/>
  <c r="P22" i="19"/>
  <c r="AB32" i="19"/>
  <c r="AH47" i="19"/>
  <c r="P27" i="19"/>
  <c r="AH37" i="19"/>
  <c r="V7" i="19"/>
  <c r="AB37" i="19"/>
  <c r="J37" i="19"/>
  <c r="V47" i="19"/>
  <c r="J17" i="19"/>
  <c r="AB47" i="19"/>
  <c r="AB7" i="19"/>
  <c r="AB27" i="19"/>
  <c r="W27" i="19"/>
  <c r="P37" i="19"/>
  <c r="J27" i="19"/>
  <c r="AH7" i="19"/>
  <c r="AH27" i="19"/>
  <c r="V17" i="19"/>
  <c r="K35" i="19"/>
  <c r="AC25" i="19"/>
  <c r="K45" i="19"/>
  <c r="AI45" i="19"/>
  <c r="W45" i="19"/>
  <c r="Q35" i="19"/>
  <c r="K55" i="19"/>
  <c r="AC15" i="19"/>
  <c r="Q15" i="19"/>
  <c r="AC35" i="19"/>
  <c r="AI35" i="19"/>
  <c r="Q55" i="19"/>
  <c r="AI25" i="19"/>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D55" i="19"/>
  <c r="R15" i="19"/>
  <c r="AJ35" i="19"/>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D12" i="19"/>
  <c r="AD32" i="19"/>
  <c r="AD22" i="19"/>
  <c r="X52" i="19"/>
  <c r="AD52" i="19"/>
  <c r="L42" i="19"/>
  <c r="R42" i="19"/>
  <c r="AJ21" i="19"/>
  <c r="AD31" i="19"/>
  <c r="R21" i="19"/>
  <c r="AD41" i="19"/>
  <c r="AJ11" i="19"/>
  <c r="AJ51" i="19"/>
  <c r="L41" i="19"/>
  <c r="AD11" i="19"/>
  <c r="L21" i="19"/>
  <c r="L11" i="19"/>
  <c r="X51" i="19"/>
  <c r="X21" i="19"/>
  <c r="R11" i="19"/>
  <c r="R31" i="19"/>
  <c r="AJ41" i="19"/>
  <c r="L31" i="19"/>
  <c r="R51" i="19"/>
  <c r="X31" i="19"/>
  <c r="X11" i="19"/>
  <c r="X41" i="19"/>
  <c r="AJ31" i="19"/>
  <c r="AD51" i="19"/>
  <c r="R41" i="19"/>
  <c r="AD21" i="19"/>
  <c r="L51" i="19"/>
  <c r="K42" i="19"/>
  <c r="AC32" i="19"/>
  <c r="W42" i="19"/>
  <c r="AI52" i="19"/>
  <c r="K22" i="19"/>
  <c r="Q32" i="19"/>
  <c r="AI12" i="19"/>
  <c r="AC52" i="19"/>
  <c r="Q42" i="19"/>
  <c r="AC42" i="19"/>
  <c r="K12" i="19"/>
  <c r="Q22" i="19"/>
  <c r="W52" i="19"/>
  <c r="AI42" i="19"/>
  <c r="W32" i="19"/>
  <c r="AI22" i="19"/>
  <c r="W12" i="19"/>
  <c r="AI32" i="19"/>
  <c r="AC12" i="19"/>
  <c r="Q12" i="19"/>
  <c r="Q52" i="19"/>
  <c r="K32" i="19"/>
  <c r="W22" i="19"/>
  <c r="K52" i="19"/>
  <c r="AC22" i="19"/>
  <c r="AC40" i="19"/>
  <c r="W10" i="19"/>
  <c r="AC50" i="19"/>
  <c r="Q10" i="19"/>
  <c r="Q30" i="19"/>
  <c r="W50" i="19"/>
  <c r="K40" i="19"/>
  <c r="Q50" i="19"/>
  <c r="W20" i="19"/>
  <c r="K10" i="19"/>
  <c r="Q40" i="19"/>
  <c r="K30" i="19"/>
  <c r="AI50" i="19"/>
  <c r="AI20" i="19"/>
  <c r="K50" i="19"/>
  <c r="AI40" i="19"/>
  <c r="W40" i="19"/>
  <c r="K20" i="19"/>
  <c r="AC10" i="19"/>
  <c r="AI10" i="19"/>
  <c r="AC20" i="19"/>
  <c r="AI30" i="19"/>
  <c r="AC30" i="19"/>
  <c r="W30" i="19"/>
  <c r="Q20" i="19"/>
  <c r="AC34"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K39" i="19"/>
  <c r="AC39" i="19"/>
  <c r="W29" i="19"/>
  <c r="AI49" i="19"/>
  <c r="W9" i="19"/>
  <c r="AC19" i="19"/>
  <c r="Q49" i="19"/>
  <c r="W49" i="19"/>
  <c r="AC9" i="19"/>
  <c r="AI9" i="19"/>
  <c r="Q29" i="19"/>
  <c r="W39" i="19"/>
  <c r="Q39" i="19"/>
  <c r="K9" i="19"/>
  <c r="W19" i="19"/>
  <c r="AI39" i="19"/>
  <c r="K29" i="19"/>
  <c r="AC49" i="19"/>
  <c r="AI19" i="19"/>
  <c r="AC29" i="19"/>
  <c r="K19" i="19"/>
  <c r="K49" i="19"/>
  <c r="Q19" i="19"/>
  <c r="Q9" i="19"/>
  <c r="AI29" i="19"/>
  <c r="K23" i="19"/>
  <c r="AI43" i="19"/>
  <c r="AC43" i="19"/>
  <c r="AC53" i="19"/>
  <c r="W43" i="19"/>
  <c r="K13" i="19"/>
  <c r="Q53" i="19"/>
  <c r="AI53" i="19"/>
  <c r="K33" i="19"/>
  <c r="K43" i="19"/>
  <c r="AI33" i="19"/>
  <c r="AC33" i="19"/>
  <c r="Q33" i="19"/>
  <c r="AI23" i="19"/>
  <c r="K53" i="19"/>
  <c r="AC23" i="19"/>
  <c r="AC13" i="19"/>
  <c r="W23" i="19"/>
  <c r="W33" i="19"/>
  <c r="Q13" i="19"/>
  <c r="W13" i="19"/>
  <c r="AI13" i="19"/>
  <c r="Q43" i="19"/>
  <c r="Q23" i="19"/>
  <c r="W53" i="19"/>
  <c r="M12" i="19"/>
  <c r="AK42" i="19"/>
  <c r="AE32" i="19"/>
  <c r="M52" i="19"/>
  <c r="S12" i="19"/>
  <c r="M32" i="19"/>
  <c r="S52" i="19"/>
  <c r="Y52" i="19"/>
  <c r="Y42" i="19"/>
  <c r="AK12" i="19"/>
  <c r="S22" i="19"/>
  <c r="AE12" i="19"/>
  <c r="Y22" i="19"/>
  <c r="S32" i="19"/>
  <c r="AK52" i="19"/>
  <c r="M22" i="19"/>
  <c r="AK32" i="19"/>
  <c r="AE22" i="19"/>
  <c r="AE42" i="19"/>
  <c r="Y32" i="19"/>
  <c r="M42" i="19"/>
  <c r="Y12" i="19"/>
  <c r="AE52" i="19"/>
  <c r="AK22" i="19"/>
  <c r="S42" i="19"/>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K7" i="19" l="1"/>
  <c r="Q7" i="19"/>
  <c r="AI37" i="19"/>
  <c r="AC17" i="19"/>
  <c r="AC27" i="19"/>
  <c r="Q27" i="19"/>
  <c r="AI7" i="19"/>
  <c r="K17" i="19"/>
  <c r="W37" i="19"/>
  <c r="AI27" i="19"/>
  <c r="K27" i="19"/>
  <c r="AC37" i="19"/>
  <c r="W47" i="19"/>
  <c r="AI47" i="19"/>
  <c r="AC7" i="19"/>
  <c r="K47" i="19"/>
  <c r="Q17" i="19"/>
  <c r="K37" i="19"/>
  <c r="AI17" i="19"/>
  <c r="W7" i="19"/>
  <c r="Q47" i="19"/>
  <c r="Q37" i="19"/>
  <c r="AC47" i="19"/>
  <c r="W17" i="19"/>
  <c r="R40" i="19"/>
  <c r="AD10" i="19"/>
  <c r="X40" i="19"/>
  <c r="AJ10" i="19"/>
  <c r="R50" i="19"/>
  <c r="X10" i="19"/>
  <c r="R30" i="19"/>
  <c r="L10" i="19"/>
  <c r="L50" i="19"/>
  <c r="AJ20" i="19"/>
  <c r="AJ40" i="19"/>
  <c r="AD30" i="19"/>
  <c r="R20" i="19"/>
  <c r="AD50" i="19"/>
  <c r="AJ30" i="19"/>
  <c r="AJ50" i="19"/>
  <c r="X30" i="19"/>
  <c r="AD20" i="19"/>
  <c r="L40" i="19"/>
  <c r="X50" i="19"/>
  <c r="X20" i="19"/>
  <c r="AD40" i="19"/>
  <c r="R10" i="19"/>
  <c r="L30" i="19"/>
  <c r="L20" i="19"/>
  <c r="AD47" i="19"/>
  <c r="AJ27" i="19"/>
  <c r="AD27" i="19"/>
  <c r="AJ7" i="19"/>
  <c r="AJ37" i="19"/>
  <c r="L27" i="19"/>
  <c r="AD17" i="19"/>
  <c r="L37" i="19"/>
  <c r="R17" i="19"/>
  <c r="AJ17" i="19"/>
  <c r="X7" i="19"/>
  <c r="X47" i="19"/>
  <c r="L7" i="19"/>
  <c r="L17" i="19"/>
  <c r="R27" i="19"/>
  <c r="X27" i="19"/>
  <c r="R7" i="19"/>
  <c r="X17" i="19"/>
  <c r="AJ47" i="19"/>
  <c r="L47" i="19"/>
  <c r="R37" i="19"/>
  <c r="AD7" i="19"/>
  <c r="X37" i="19"/>
  <c r="R47" i="19"/>
  <c r="AD37" i="19"/>
  <c r="AJ43" i="19"/>
  <c r="AD33" i="19"/>
  <c r="X33" i="19"/>
  <c r="X13" i="19"/>
  <c r="AD43" i="19"/>
  <c r="L43" i="19"/>
  <c r="X23" i="19"/>
  <c r="R33" i="19"/>
  <c r="R43" i="19"/>
  <c r="AD53" i="19"/>
  <c r="AJ13" i="19"/>
  <c r="R23" i="19"/>
  <c r="R13" i="19"/>
  <c r="AJ53" i="19"/>
  <c r="L33" i="19"/>
  <c r="L23" i="19"/>
  <c r="X43" i="19"/>
  <c r="X53" i="19"/>
  <c r="AD13" i="19"/>
  <c r="L53" i="19"/>
  <c r="L13" i="19"/>
  <c r="AD23" i="19"/>
  <c r="AJ33" i="19"/>
  <c r="AJ23" i="19"/>
  <c r="R53" i="19"/>
  <c r="M55" i="19"/>
  <c r="AK15" i="19"/>
  <c r="AE25" i="19"/>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O11" i="19"/>
  <c r="O21" i="19"/>
  <c r="O51" i="19"/>
  <c r="AA31" i="19"/>
  <c r="AM31" i="19"/>
  <c r="AG51" i="19"/>
  <c r="AA41" i="19"/>
  <c r="AM11" i="19"/>
  <c r="U21" i="19"/>
  <c r="AG41" i="19"/>
  <c r="AM21" i="19"/>
  <c r="AM51" i="19"/>
  <c r="O41" i="19"/>
  <c r="U11" i="19"/>
  <c r="AG31" i="19"/>
  <c r="U41" i="19"/>
  <c r="AG11" i="19"/>
  <c r="AM41" i="19"/>
  <c r="AA21" i="19"/>
  <c r="AA51" i="19"/>
  <c r="U51" i="19"/>
  <c r="U31" i="19"/>
  <c r="AA11" i="19"/>
  <c r="AG21" i="19"/>
  <c r="O31" i="19"/>
  <c r="AJ46" i="19"/>
  <c r="AD46" i="19"/>
  <c r="L36" i="19"/>
  <c r="X16" i="19"/>
  <c r="AJ26" i="19"/>
  <c r="L46" i="19"/>
  <c r="X6" i="19"/>
  <c r="R36" i="19"/>
  <c r="X36" i="19"/>
  <c r="R6" i="19"/>
  <c r="AJ6" i="19"/>
  <c r="AD36" i="19"/>
  <c r="R46" i="19"/>
  <c r="AD26" i="19"/>
  <c r="L16" i="19"/>
  <c r="AD16" i="19"/>
  <c r="X46" i="19"/>
  <c r="X26" i="19"/>
  <c r="AJ36" i="19"/>
  <c r="R26" i="19"/>
  <c r="AD6" i="19"/>
  <c r="L6" i="19"/>
  <c r="L26" i="19"/>
  <c r="R16" i="19"/>
  <c r="AJ16" i="19"/>
  <c r="AE11" i="19"/>
  <c r="Y41" i="19"/>
  <c r="M41" i="19"/>
  <c r="Y21" i="19"/>
  <c r="AK41" i="19"/>
  <c r="S31" i="19"/>
  <c r="M31" i="19"/>
  <c r="M51" i="19"/>
  <c r="Y51" i="19"/>
  <c r="AK21" i="19"/>
  <c r="AK31" i="19"/>
  <c r="Y11" i="19"/>
  <c r="AE41" i="19"/>
  <c r="AE21" i="19"/>
  <c r="S51" i="19"/>
  <c r="AE51" i="19"/>
  <c r="AK51" i="19"/>
  <c r="M21" i="19"/>
  <c r="AE31" i="19"/>
  <c r="S41" i="19"/>
  <c r="AK11" i="19"/>
  <c r="S11" i="19"/>
  <c r="Y31" i="19"/>
  <c r="S21" i="19"/>
  <c r="M11" i="19"/>
  <c r="L54" i="19"/>
  <c r="AJ14" i="19"/>
  <c r="AD44" i="19"/>
  <c r="X54" i="19"/>
  <c r="R14" i="19"/>
  <c r="AD24" i="19"/>
  <c r="AD34" i="19"/>
  <c r="R54" i="19"/>
  <c r="L34" i="19"/>
  <c r="AJ34" i="19"/>
  <c r="X24" i="19"/>
  <c r="AJ24" i="19"/>
  <c r="X44" i="19"/>
  <c r="R24" i="19"/>
  <c r="X34" i="19"/>
  <c r="L14" i="19"/>
  <c r="AD14" i="19"/>
  <c r="L44" i="19"/>
  <c r="R44" i="19"/>
  <c r="AD54" i="19"/>
  <c r="X14" i="19"/>
  <c r="AJ44" i="19"/>
  <c r="R34" i="19"/>
  <c r="AJ54" i="19"/>
  <c r="L24" i="19"/>
  <c r="AD29" i="19"/>
  <c r="AD19" i="19"/>
  <c r="R39" i="19"/>
  <c r="R9" i="19"/>
  <c r="X49" i="19"/>
  <c r="X9" i="19"/>
  <c r="AD39" i="19"/>
  <c r="R29" i="19"/>
  <c r="L49" i="19"/>
  <c r="X19" i="19"/>
  <c r="X29" i="19"/>
  <c r="X39" i="19"/>
  <c r="L9" i="19"/>
  <c r="AD9" i="19"/>
  <c r="AJ49" i="19"/>
  <c r="L39" i="19"/>
  <c r="R19" i="19"/>
  <c r="AJ39" i="19"/>
  <c r="AJ29" i="19"/>
  <c r="AJ19" i="19"/>
  <c r="AJ9" i="19"/>
  <c r="AD49" i="19"/>
  <c r="L19" i="19"/>
  <c r="L29" i="19"/>
  <c r="R49" i="19"/>
  <c r="AG39" i="19" l="1"/>
  <c r="AG29" i="19"/>
  <c r="AM19" i="19"/>
  <c r="O39" i="19"/>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E24" i="19"/>
  <c r="S14" i="19"/>
  <c r="AK17" i="19"/>
  <c r="S27" i="19"/>
  <c r="S37" i="19"/>
  <c r="AE27" i="19"/>
  <c r="Y47" i="19"/>
  <c r="S7" i="19"/>
  <c r="M17" i="19"/>
  <c r="AE17" i="19"/>
  <c r="AK27" i="19"/>
  <c r="Y7" i="19"/>
  <c r="Y37" i="19"/>
  <c r="AE37" i="19"/>
  <c r="Y27" i="19"/>
  <c r="M47" i="19"/>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E28" i="19"/>
  <c r="AA55" i="19"/>
  <c r="O45" i="19"/>
  <c r="AA15" i="19"/>
  <c r="AM55" i="19"/>
  <c r="O55" i="19"/>
  <c r="AG35" i="19"/>
  <c r="AM25" i="19"/>
  <c r="AM35" i="19"/>
  <c r="AA25" i="19"/>
  <c r="AM45" i="19"/>
  <c r="AG25" i="19"/>
  <c r="AA35" i="19"/>
  <c r="O25" i="19"/>
  <c r="U25" i="19"/>
  <c r="AG45" i="19"/>
  <c r="U35" i="19"/>
  <c r="AA45" i="19"/>
  <c r="AM15" i="19"/>
  <c r="U45" i="19"/>
  <c r="O35" i="19"/>
  <c r="O15" i="19"/>
  <c r="AG15" i="19"/>
  <c r="U15" i="19"/>
  <c r="AG55" i="19"/>
  <c r="U55" i="19"/>
  <c r="AE40" i="19"/>
  <c r="Y30" i="19"/>
  <c r="M20" i="19"/>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T19" i="19"/>
  <c r="AL49" i="19"/>
  <c r="T29" i="19"/>
  <c r="AF29" i="19"/>
  <c r="T18" i="19"/>
  <c r="N48" i="19"/>
  <c r="N8" i="19"/>
  <c r="T28" i="19"/>
  <c r="AF38" i="19"/>
  <c r="Z28" i="19"/>
  <c r="Z18" i="19"/>
  <c r="AF8" i="19"/>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M9" i="19"/>
  <c r="Y29" i="19"/>
  <c r="AM46" i="19"/>
  <c r="U36" i="19"/>
  <c r="AG16" i="19"/>
  <c r="O6" i="19"/>
  <c r="AA36" i="19"/>
  <c r="AM16" i="19"/>
  <c r="U6" i="19"/>
  <c r="AG46" i="19"/>
  <c r="AA16" i="19"/>
  <c r="AA6" i="19"/>
  <c r="AG6" i="19"/>
  <c r="AA46" i="19"/>
  <c r="AM26" i="19"/>
  <c r="U16" i="19"/>
  <c r="O36" i="19"/>
  <c r="U26" i="19"/>
  <c r="O46" i="19"/>
  <c r="AA26" i="19"/>
  <c r="AM6" i="19"/>
  <c r="U46" i="19"/>
  <c r="AG26" i="19"/>
  <c r="O16" i="19"/>
  <c r="AG36" i="19"/>
  <c r="O26" i="19"/>
  <c r="AM36" i="19"/>
  <c r="O8" i="19"/>
  <c r="AA48" i="19"/>
  <c r="AM38" i="19"/>
  <c r="U48" i="19"/>
  <c r="AA18" i="19"/>
  <c r="AG18" i="19"/>
  <c r="AG48" i="19"/>
  <c r="AM18" i="19"/>
  <c r="AA28" i="19"/>
  <c r="AG28" i="19"/>
  <c r="AA8" i="19"/>
  <c r="U18" i="19"/>
  <c r="AG38" i="19"/>
  <c r="U38" i="19"/>
  <c r="AM8" i="19"/>
  <c r="AA38" i="19"/>
  <c r="AM48" i="19"/>
  <c r="U28" i="19"/>
  <c r="O38" i="19"/>
  <c r="U8" i="19"/>
  <c r="AG8" i="19"/>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M33" i="19"/>
  <c r="AF6" i="19"/>
  <c r="N46" i="19"/>
  <c r="Z26" i="19"/>
  <c r="AL6" i="19"/>
  <c r="AL36" i="19"/>
  <c r="AF26" i="19"/>
  <c r="Z6" i="19"/>
  <c r="T26" i="19"/>
  <c r="Z46" i="19"/>
  <c r="AF46" i="19"/>
  <c r="T46" i="19"/>
  <c r="T6" i="19"/>
  <c r="AF36" i="19"/>
  <c r="N26" i="19"/>
  <c r="Z16" i="19"/>
  <c r="AL26" i="19"/>
  <c r="Z36" i="19"/>
  <c r="N36" i="19"/>
  <c r="AL46" i="19"/>
  <c r="T36" i="19"/>
  <c r="AF16" i="19"/>
  <c r="N6" i="19"/>
  <c r="N16" i="19"/>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A14" i="19"/>
  <c r="O54" i="19"/>
  <c r="U44" i="19"/>
  <c r="U43" i="19"/>
  <c r="U13" i="19"/>
  <c r="AM53" i="19"/>
  <c r="AA53" i="19"/>
  <c r="AA43" i="19"/>
  <c r="O53" i="19"/>
  <c r="O23" i="19"/>
  <c r="O13" i="19"/>
  <c r="AG43" i="19"/>
  <c r="U33" i="19"/>
  <c r="U23" i="19"/>
  <c r="AM13" i="19"/>
  <c r="AM23" i="19"/>
  <c r="AG13" i="19"/>
  <c r="AA23" i="19"/>
  <c r="AG33" i="19"/>
  <c r="AA33" i="19"/>
  <c r="AM33" i="19"/>
  <c r="AA13" i="19"/>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53" i="19"/>
  <c r="T43" i="19"/>
  <c r="Z53" i="19"/>
  <c r="N43" i="19"/>
  <c r="T23" i="19"/>
  <c r="AF43" i="19"/>
  <c r="Z13" i="19"/>
  <c r="Z43" i="19"/>
  <c r="AF23" i="19"/>
  <c r="AL13" i="19"/>
  <c r="Z23" i="19"/>
  <c r="AL43" i="19"/>
  <c r="AF13" i="19"/>
  <c r="AL23" i="19"/>
  <c r="N13" i="19"/>
  <c r="T33" i="19"/>
  <c r="AL53" i="19"/>
  <c r="N23" i="19"/>
  <c r="N53" i="19"/>
  <c r="AF33" i="19"/>
  <c r="N33" i="19"/>
  <c r="T53" i="19"/>
  <c r="AL33" i="19"/>
  <c r="T13" i="19"/>
  <c r="Z33" i="19"/>
  <c r="Z47" i="19"/>
  <c r="T7" i="19"/>
  <c r="AL37" i="19"/>
  <c r="T17" i="19"/>
  <c r="Z17" i="19"/>
  <c r="AF7" i="19"/>
  <c r="AF37" i="19"/>
  <c r="N17" i="19"/>
  <c r="AF27" i="19"/>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A17" i="19"/>
  <c r="O7" i="19"/>
  <c r="AA37" i="19"/>
  <c r="AA27" i="19"/>
  <c r="AM27" i="19"/>
  <c r="U17" i="19"/>
  <c r="U47" i="19"/>
  <c r="AG17" i="19"/>
  <c r="O47" i="19"/>
  <c r="Z40" i="19"/>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Orozco</author>
  </authors>
  <commentList>
    <comment ref="B10" authorId="0" shapeId="0" xr:uid="{190E0362-0D6B-4086-A9B5-9F2EBBA0C99B}">
      <text>
        <r>
          <rPr>
            <b/>
            <sz val="9"/>
            <color indexed="81"/>
            <rFont val="Tahoma"/>
            <family val="2"/>
          </rPr>
          <t>Jose Orozco:</t>
        </r>
        <r>
          <rPr>
            <sz val="9"/>
            <color indexed="81"/>
            <rFont val="Tahoma"/>
            <family val="2"/>
          </rPr>
          <t xml:space="preserve">
el área de impacto es la consecuencia económica o reputacional a la cual se ve expuesta la organización en caso de materializarse un riesgo. Los impactos que aplican son afectación económica (o presupuestal) y reputacional.</t>
        </r>
      </text>
    </comment>
    <comment ref="C10" authorId="0" shapeId="0" xr:uid="{EAFB2F04-B2B6-40A3-B9CC-A8C47B2C965C}">
      <text>
        <r>
          <rPr>
            <b/>
            <sz val="9"/>
            <color indexed="81"/>
            <rFont val="Tahoma"/>
            <family val="2"/>
          </rPr>
          <t>Jose Orozco:</t>
        </r>
        <r>
          <rPr>
            <sz val="9"/>
            <color indexed="81"/>
            <rFont val="Tahoma"/>
            <family val="2"/>
          </rPr>
          <t xml:space="preserve">
circunstancias o situaciones más evidentes sobre las cuales se presenta el riesgo, las mismas no constituyen la causa principal o base para que se presente el riesgo.</t>
        </r>
      </text>
    </comment>
    <comment ref="D10" authorId="0" shapeId="0" xr:uid="{CDAA48C0-C961-44A9-BF84-9C2E8716CC10}">
      <text>
        <r>
          <rPr>
            <b/>
            <sz val="9"/>
            <color indexed="81"/>
            <rFont val="Tahoma"/>
            <family val="2"/>
          </rPr>
          <t>Jose Orozco:</t>
        </r>
        <r>
          <rPr>
            <sz val="9"/>
            <color indexed="81"/>
            <rFont val="Tahoma"/>
            <family val="2"/>
          </rPr>
          <t xml:space="preserve">
es la causa principal o básica, corresponden a las razones por la cuales se puede presentar el riesgo, son la base para la definición de controles en la etapa de valoración del riesgo. Se debe tener en cuenta que para un mismo riesgo pueden existir más de una causa o subcausas que pueden ser analizadas.</t>
        </r>
      </text>
    </comment>
    <comment ref="E10" authorId="0" shapeId="0" xr:uid="{4A093B30-A9A8-405D-A927-C31FAE91760D}">
      <text>
        <r>
          <rPr>
            <b/>
            <sz val="9"/>
            <color indexed="81"/>
            <rFont val="Tahoma"/>
            <family val="2"/>
          </rPr>
          <t>Jose Orozco:</t>
        </r>
        <r>
          <rPr>
            <sz val="9"/>
            <color indexed="81"/>
            <rFont val="Tahoma"/>
            <family val="2"/>
          </rPr>
          <t xml:space="preserve">
la descripción del riesgo debe contener todos los detalles que sean necesarios y que sea fácil de entender tanto para el líder del proceso como para personas ajenas al proceso. Se propone una estructura que facilita su redacción y claridad que inicia con la frase POSIBILIDAD DE y se analizan los siguientes aspectos:
1. ¿Què? Impacto
2. ¿Còmo? Causa Inmediata
3. ¿Por què? Causa Raiz</t>
        </r>
      </text>
    </comment>
    <comment ref="F10" authorId="0" shapeId="0" xr:uid="{2B003EB6-A759-4FAD-A83B-55504004CAC7}">
      <text>
        <r>
          <rPr>
            <b/>
            <sz val="9"/>
            <color indexed="81"/>
            <rFont val="Tahoma"/>
            <family val="2"/>
          </rPr>
          <t>Jose Orozco:</t>
        </r>
        <r>
          <rPr>
            <sz val="9"/>
            <color indexed="81"/>
            <rFont val="Tahoma"/>
            <family val="2"/>
          </rPr>
          <t xml:space="preserve">
son las fuentes generadoras de riesgos. En la Tabla 1 encontrará un listado con ejemplo de factores de riesgo que puede tener una entidad.</t>
        </r>
      </text>
    </comment>
    <comment ref="G10" authorId="0" shapeId="0" xr:uid="{B06A4B45-0E77-4B3D-8ACB-2B9E69686EE8}">
      <text>
        <r>
          <rPr>
            <b/>
            <sz val="9"/>
            <color indexed="81"/>
            <rFont val="Tahoma"/>
            <family val="2"/>
          </rPr>
          <t>Jose Orozco:</t>
        </r>
        <r>
          <rPr>
            <sz val="9"/>
            <color indexed="81"/>
            <rFont val="Tahoma"/>
            <family val="2"/>
          </rPr>
          <t xml:space="preserve">
número de veces que se pasa por el punto de riesgo en el periodo de 1 año.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<sst xmlns="http://schemas.openxmlformats.org/spreadsheetml/2006/main" count="471" uniqueCount="294">
  <si>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</si>
  <si>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6"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</si>
  <si>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</si>
  <si>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</si>
  <si>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Contexto: </t>
    </r>
    <r>
      <rPr>
        <sz val="11"/>
        <rFont val="Arial Narrow"/>
        <family val="2"/>
      </rPr>
      <t>Diligenciar formato Contexto Extratégico - Código: F-DPM-1210-238,37-014</t>
    </r>
    <r>
      <rPr>
        <sz val="10"/>
        <rFont val="Arial Narrow"/>
        <family val="2"/>
      </rPr>
      <t xml:space="preserve">
</t>
    </r>
  </si>
  <si>
    <t>Columna</t>
  </si>
  <si>
    <t>Descripción - Lineamientos para el diligenciamiento</t>
  </si>
  <si>
    <t>Proceso</t>
  </si>
  <si>
    <t>Diligencie el nombre del proceso al cual se le identificarán y valorarán los riesgos.</t>
  </si>
  <si>
    <t>Alcance</t>
  </si>
  <si>
    <t>Diligencie el alcance del proceso.</t>
  </si>
  <si>
    <t>Objetivos estratégicos</t>
  </si>
  <si>
    <t>Utilice la lista de despligue que se encuentra parametrizada, le aparecerán los cuatro objetivos estratégicos de la entidad, seleccione el de su proceso.</t>
  </si>
  <si>
    <t>Objetivo del proceso</t>
  </si>
  <si>
    <t>Diligencie el objetivo del proceso.</t>
  </si>
  <si>
    <t>Planeación institucional</t>
  </si>
  <si>
    <t xml:space="preserve">Describa los productos del proceso. </t>
  </si>
  <si>
    <t>Puntos de riesgo en la cadena de valor</t>
  </si>
  <si>
    <t>Identifique las actividades del proceso donde exista evidencia de que pueda ocurrir eventos de riesgo operativo.</t>
  </si>
  <si>
    <t xml:space="preserve"> -  Hoja 3 Mapa de Riesgos Final: Encontrará la totalidad de la estructura para la identificación y valoración de los riesgos por proceso, programa o proyecto, acorde con el nivel de desagregación que la entidad considere necesaria.</t>
  </si>
  <si>
    <t>Objetivo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</si>
  <si>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</si>
  <si>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</si>
  <si>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</si>
  <si>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</si>
  <si>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</si>
  <si>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</si>
  <si>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</si>
  <si>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</si>
  <si>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</si>
  <si>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</si>
  <si>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</si>
  <si>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</si>
  <si>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</si>
  <si>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</si>
  <si>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</si>
  <si>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</si>
  <si>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</si>
  <si>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</si>
  <si>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</si>
  <si>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</si>
  <si>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Afectación</t>
  </si>
  <si>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</si>
  <si>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</si>
  <si>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</si>
  <si>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</si>
  <si>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</si>
  <si>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</si>
  <si>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</si>
  <si>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</si>
  <si>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</si>
  <si>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</si>
  <si>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</si>
  <si>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</si>
  <si>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</si>
  <si>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</si>
  <si>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</si>
  <si>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Tratamiento</t>
  </si>
  <si>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</si>
  <si>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de inicio, fecha de terminación,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</si>
  <si>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</si>
  <si>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</si>
  <si>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</si>
  <si>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4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</si>
  <si>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</si>
  <si>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6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</si>
  <si>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</si>
  <si>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8 Tabla de Valoración de Controles: </t>
    </r>
    <r>
      <rPr>
        <sz val="11"/>
        <rFont val="Arial Narrow"/>
        <family val="2"/>
      </rPr>
      <t>Tabla referente para todos los cálculos (no se diligencia)</t>
    </r>
  </si>
  <si>
    <r>
      <rPr>
        <b/>
        <sz val="11"/>
        <rFont val="Calibri"/>
        <family val="2"/>
        <scheme val="minor"/>
      </rPr>
      <t>Capacidades institucionales:</t>
    </r>
    <r>
      <rPr>
        <sz val="11"/>
        <rFont val="Calibri"/>
        <family val="2"/>
        <scheme val="minor"/>
      </rPr>
      <t xml:space="preserve">
Fortalecer las instituciones públicas en sus capacidades de gestión fiscal (generación de ingresos, gasto eficiente, inversión óptima), transparencia (control social, participación ciudadana, publicidad de información), gestión de procesos (sistema de gestión, estructura, plataforma tecnológica), gestión humana (cualificación, evaluación, bienestar), ejercicio de la autoridad (civil, sanitaria, educativa, territorial) y servicio al ciudadano (trámites, información, participación). 
</t>
    </r>
  </si>
  <si>
    <t>CONTEXTO ESTRATÉGICO</t>
  </si>
  <si>
    <t xml:space="preserve">Código: </t>
  </si>
  <si>
    <t>Hábitat y territorio:
Planear, desarrollar y liderar una ciudad segura y a escala humana, con conectividad digital, espacio público inclusivo, sistema de movilidad sostenible, ambientes de vivienda dignos, y prevención y mitigación de riesgos.</t>
  </si>
  <si>
    <t xml:space="preserve">Versión: </t>
  </si>
  <si>
    <t xml:space="preserve">Desarrollo sostenible:
Promover una ciudad ambientalmente sostenible, socialmente inclusiva y económicamente dinámica, que fomenta el desarrollo equilibrado de sus ecosistemas, su tejido social y su base empresarial, y se integra con liderazgo en los escenarios nacional e internacional.  </t>
  </si>
  <si>
    <t xml:space="preserve">Fecha: </t>
  </si>
  <si>
    <t xml:space="preserve">Calidad de vida:
Proteger la salud pública y proporcionar a la ciudadanía una oferta educativa equitativa, con calidad, pertinente y adecuada al ciclo de vida, así como programación y espacios para la expresión y disfrute del patrimonio, el arte y la cultura, la convivencia, la recreación, el deporte, y el ejercicio de sus derechos. </t>
  </si>
  <si>
    <t xml:space="preserve">Página: </t>
  </si>
  <si>
    <t>PROCESO:</t>
  </si>
  <si>
    <t>INTERNACIONALIZACION DE LA CIUDAD</t>
  </si>
  <si>
    <t>ALCANCE:</t>
  </si>
  <si>
    <t>Priorizar los proyectos de las dependencias de la Alcaldía de Bucaramanga que tengan mayores posibilidades de ser recepctores de Cooperación Internacional, así como también contribuir al fortalecimiento del sector empresarial mediante la creación de lazos que conlleven a mejorar los indicadores de exportación y de inversión extranjera directa, apoyando de manera efectiva el proceso de internacionalziación del municipio de Bucaramanga.</t>
  </si>
  <si>
    <t>OBJETIVOS ESTRATÉGICOS</t>
  </si>
  <si>
    <t>OBJETIVO DEL PROCESO</t>
  </si>
  <si>
    <t>PLANEACIÓN INSTITUCIONAL</t>
  </si>
  <si>
    <t>PUNTOS DE RIESGO EN LA CADENA DE VALOR</t>
  </si>
  <si>
    <t xml:space="preserve">Capacidades institucionales:
Fortalecer las instituciones públicas en sus capacidades de gestión fiscal (generación de ingresos, gasto eficiente, inversión óptima), transparencia (control social, participación ciudadana, publicidad de información), gestión de procesos (sistema de gestión, estructura, plataforma tecnológica), gestión humana (cualificación, evaluación, bienestar), ejercicio de la autoridad (civil, sanitaria, educativa, territorial) y servicio al ciudadano (trámites, información, participación). 
</t>
  </si>
  <si>
    <t>Contribuir en el  logro de la visión  de  desarrollo  territorial establecidos en el marco de  la planeación  estratégica, promoviendo el posicionamiento  y  reconocimiento  global  del  territorio,  maximizando  oportunidades  de  bienestar  social e  intercambio  cultural a partir de cooperación académica técnica y financiera nacional e internacional.</t>
  </si>
  <si>
    <t>Plan de Acción propuesto
Proyectos</t>
  </si>
  <si>
    <t xml:space="preserve"> Priorizaciòn y seguimiento a proyectos de cooperaciòn
Formulaciòn y seguimiento del Plan de Acciòn 
Curva de aprendizaje por la no continuidad e insuficiencia de personal
</t>
  </si>
  <si>
    <t>MATRIZ DOFA</t>
  </si>
  <si>
    <t>DEBILIDADES</t>
  </si>
  <si>
    <t>AMENAZAS</t>
  </si>
  <si>
    <t xml:space="preserve">Infraestructura tecnológica deficiente		
La pérdida de la curva de aprendizaje por la no continuidad del personal contratista		
El espacio fisico de las oficinas no es adecuado para el desarrollo de las actividades propias y de atención a la comunidad		
Insuficiencia de recurso humano y financiero para atender las necesidades de internacionalización del Municipio		Falta de un sistema eficaz que optimice  la trazabilidad y respuesta oportuna de las PQRSD 		
Deficientes controles en la sistematización de la información que se genera en la dependencia (Perdida de memoria institucional)		</t>
  </si>
  <si>
    <t xml:space="preserve">Crisis económica 	
Disminución del recaudo de la entidad territorial	Altos niveles de inseguridad ciudadana	
Normas que afectan los objetivos de la institución	Recortes presupuestales del orden Nacional y Departamental	
Cambios normativos frecuentes en temas de contratación pública	
Altos niveles de población flotante de personas en situación de desplazamiento	
Emergencia sanitaria por el COVID-19	
Alteraciones en el orden público	</t>
  </si>
  <si>
    <t>FORTALEZAS</t>
  </si>
  <si>
    <t>OPORTUNIDADES</t>
  </si>
  <si>
    <t xml:space="preserve">Experiencia y compromisos de los servidores públicos vinculados al proceso		
Planeación del desarrollo territorial		
Cumplimiento en el seguimiento al Plan de Desarrollo en sus líneas de acción		Empoderamiento, responsabilidad y compromiso por el líder del proceso Planeación Estratégica		
Conocimiento del desarrollo de los procesos		
Capacitación y mejoramiento de procesos por parte de funcionarios		
Trabajo en equipo y excelentes relaciones interpersonales		</t>
  </si>
  <si>
    <t xml:space="preserve">La participación de la comunidad en los procesos de planificación	
La gestión preventiva que realiza la Oficina de Control Interno de Gestión	
Vias de acceso	
Situación Geopolítica de la entidad territorial	
Reconocimiento de la atención de calidad brindada por los servidores públicos	
Buena posición en el ranking de ciudades prósperas de Colombia	
Desarrollo e implementacion de plataformas tecnológicas que facilitan las actividades laborales	
Buenas prácticas bajo lineamientos del Departamento Nacional de Planeación y Departamento Administrativo de la Función Pública.	
Medios de transporte 	
Gestión en habilidades comportamentales o conductuales para los servidores públicos. 	</t>
  </si>
  <si>
    <t>Matriz Mapa Riesgos de Gestión</t>
  </si>
  <si>
    <t>Código: F-DPM-1210-238,37-013</t>
  </si>
  <si>
    <t>Versión: 3.0</t>
  </si>
  <si>
    <t>Fecha de aprobación: Octubre 19-2021</t>
  </si>
  <si>
    <t xml:space="preserve">Página: 1 de 1 </t>
  </si>
  <si>
    <t>Proceso:</t>
  </si>
  <si>
    <t>Gestión Administrativa y Financiera - Gestión Jurídica y Contractual</t>
  </si>
  <si>
    <t>Objetivo:</t>
  </si>
  <si>
    <t>* Planear, ejecutar, controlar y hacer seguimiento a la ejecución presupuestal, contable, de tesorería, almacén y los temas administrativos, como elemento de acción de todos los planes y programas generados por la entidad con el fin de garantizar calidad, confiabilidad, razonabilidad y oportunidad de la información para la toma de decisiones de los recursos administrativos y financieros asignados en cumplimiento de los objetivos de la entidad.
* Dirigir la actividad jurídica y contractual de la empresa atendiendo la normatividad vigente y los principios rectores de la función pública y la contratación estatal con preponderancia en la utilización eficiente y eficaz de los recursos.</t>
  </si>
  <si>
    <t>Alcance:</t>
  </si>
  <si>
    <t>Hace parte de todos los procesos jurídicos, contractuales, administrativos, financieros, de servicios de ingeniería de la entidad.</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</si>
  <si>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</si>
  <si>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</si>
  <si>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</si>
  <si>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</si>
  <si>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</si>
  <si>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</si>
  <si>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</si>
  <si>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</si>
  <si>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</si>
  <si>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</si>
  <si>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</si>
  <si>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</si>
  <si>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</si>
  <si>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</si>
  <si>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</si>
  <si>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</si>
  <si>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</si>
  <si>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</si>
  <si>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</si>
  <si>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de inicio</t>
  </si>
  <si>
    <t>Fecha de terminación</t>
  </si>
  <si>
    <t>Fecha Seguimiento</t>
  </si>
  <si>
    <t>Seguimiento</t>
  </si>
  <si>
    <t>Tipo</t>
  </si>
  <si>
    <t>Implementación</t>
  </si>
  <si>
    <t>Calificación</t>
  </si>
  <si>
    <t>Documentación</t>
  </si>
  <si>
    <t>Frecuencia</t>
  </si>
  <si>
    <t>Evidencia</t>
  </si>
  <si>
    <t>Económico</t>
  </si>
  <si>
    <t>Pérdida, hurto de bienes muebles faltantes pertenecientes a la Entidad</t>
  </si>
  <si>
    <t>No realizar el inventario y/o procedimiento de inventarios para la actualización de los bienes muebles.</t>
  </si>
  <si>
    <t>Posibilidad de pérdida o hurto de bienes muebles faltantes pertenecientes a la Entidad a causa de no realizar el inventario y/o procedimiento de inventarios para la actualización de los bienes muebles.</t>
  </si>
  <si>
    <t>Daños Activos Fisicos</t>
  </si>
  <si>
    <t xml:space="preserve">     Entre 100 y 500 SMLMV </t>
  </si>
  <si>
    <t>Realizar y verificar permantentemente el inventario de bienes muebles asignados a cada empleado de acuerdo con el formato establecido en la Entidad.</t>
  </si>
  <si>
    <t>Preventivo</t>
  </si>
  <si>
    <t>Manual</t>
  </si>
  <si>
    <t>Documentado</t>
  </si>
  <si>
    <t>Continua</t>
  </si>
  <si>
    <t>Con Registro</t>
  </si>
  <si>
    <t>Reducir (mitigar)</t>
  </si>
  <si>
    <t>Pago de sanciones o intereses moratorios.</t>
  </si>
  <si>
    <t>Trámite para el pago extemporáneo en impuestos, estampillas o pagos de acuerdo con los lineamientos y términos de ley a otras Entidades.</t>
  </si>
  <si>
    <t>Posibilidad de afectación de los recursos públicos por pagos de sanciones o intereses moratorios, a causa del trámite para el pago extemporáneo en impuestos, estampillas o pagos de acuerdo con los lineamientos y términos de ley a otras Entidades.</t>
  </si>
  <si>
    <t>Ejecucion y Administracion de procesos</t>
  </si>
  <si>
    <t xml:space="preserve">     El riesgo afecta la imagen de de la entidad con efecto publicitario sostenido a nivel de sector administrativo, nivel departamental o municipal</t>
  </si>
  <si>
    <t>El profesional encargado de dar trámite oportuno a los requerimientos o pagos, deberá revisar permanentemente los calendarios y fechas de pagos a Entidades externas de acuerdo a lo establecido con la norma.</t>
  </si>
  <si>
    <t>.</t>
  </si>
  <si>
    <t>Mayor valor pagado por concepto de impuestos.</t>
  </si>
  <si>
    <t>Deficiencia en la elaboración y trámite del pago por concepto de impuestos.</t>
  </si>
  <si>
    <t>Posibilidad de afectación de los recursos públicos por un mayor valor pagado por concepto de impuestos a causa de una deficiencia en la elaboración y trámite del pago por concepto de impuestos.</t>
  </si>
  <si>
    <t>El profesional encargado del pago deberá revisar la liquidación de los impuestos de acuerdo con la norma y el Revisor fiscal deberá dar el aval para el respectivo pago.</t>
  </si>
  <si>
    <t>Incertidumbre en valores registrados en contabilidad.</t>
  </si>
  <si>
    <t>Deficiencias en el registro de la información contable por parte del funcionario responsable del proceso.</t>
  </si>
  <si>
    <t>Posibilidad de afectación de los recursos públicos por incertidumbre en valores registrados en contabilidad a causa de deficiencias en el registro de la información contable por parte del funcionario responsable del proceso.</t>
  </si>
  <si>
    <t>Tanto el contador como el revisor fiscal deber realizar revisiones permanentes a los reportes contables de acuerdo a los lineamientos de la contaduría general de la Nación y al manual de políticas contables aprobado por la Entidad.</t>
  </si>
  <si>
    <t>Falencias en la defensa judicial que dan lugar a fallos condenatorios en contra de la Entidad.</t>
  </si>
  <si>
    <t>Deficiencia o falencias en el trámite oportuno de las demandas jurídicas en contra de la Entidad.</t>
  </si>
  <si>
    <t>Posibilidad de afectación de los recursos públicos por falencias en la defensa judicial que dan lugar a fallos condenatorios en contra de la Entidad, a causa de la deficiencia en el trámite oportuno de las demandas jurídicas en contra de la Entidad.</t>
  </si>
  <si>
    <t>El comité de conciliación y defensa jurídica deberá realizar control y seguimiento permanente al inventario de los procesos judiciales de la Entidad.</t>
  </si>
  <si>
    <t>Pérdida de competencia para liquidar por vencimiento del plazo legal, con saldos a favor de la Entidad.</t>
  </si>
  <si>
    <t>Deficiencia por parte del supervisor para liquidar el contrato dentro de los plazos establecidos por la ley.</t>
  </si>
  <si>
    <t>Posibilidad de afectación de los recursos públicos por pérdida de competencia para liquidar por vencimiento del plazo legal, con saldos a favor de la Entidad, a causa de deficiencias por parte del supervisor para liquidar el contrato dentro de los plazos establecidos por la ley.</t>
  </si>
  <si>
    <t>Seguimiento y control a los términos de ley para liquidar los contratos.</t>
  </si>
  <si>
    <t>Incumplimiento en las obligaciones del contrato.</t>
  </si>
  <si>
    <t>Deficiencia en la elaboración de las especificaciones técnicas por falta de personal idóneo.</t>
  </si>
  <si>
    <t>Posibilidad de afectación de los recursos públicos por incumplimiento en las obligaciones del contrato, a causa de deficiencia en la elaboración de las especificaciones técnicas por falta de personal idóneo.</t>
  </si>
  <si>
    <t>Contratación de personal idóneo.</t>
  </si>
  <si>
    <t>Inadecuada gestión de cartera.</t>
  </si>
  <si>
    <t>Deficiencia en el trámite y cobro de acuerdo al manual de cartera de la Entidad.</t>
  </si>
  <si>
    <t>Posibilidad de afectación de los recursos públicos por inadecuada gestión de cartera, a causa de deficiencia en el trámite y cobro de acuerdo al manual de cartera de la Entidad.</t>
  </si>
  <si>
    <t>Seguimiento permanente a la cartera de la Entidad.</t>
  </si>
  <si>
    <t>Cruce de saldos y conciaciones con las Entidades deudoras.</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</si>
  <si>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</si>
  <si>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</si>
  <si>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</si>
  <si>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</si>
  <si>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</si>
  <si>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</si>
  <si>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</si>
  <si>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</si>
  <si>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</si>
  <si>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</si>
  <si>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</si>
  <si>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</si>
  <si>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</si>
  <si>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</si>
  <si>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</si>
  <si>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</si>
  <si>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</si>
  <si>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</si>
  <si>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</si>
  <si>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</si>
  <si>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</si>
  <si>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</si>
  <si>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</si>
  <si>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</si>
  <si>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</si>
  <si>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</si>
  <si>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</si>
  <si>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</si>
  <si>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</si>
  <si>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</si>
  <si>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</si>
  <si>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</si>
  <si>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</si>
  <si>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</si>
  <si>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</si>
  <si>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</si>
  <si>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</si>
  <si>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</si>
  <si>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</si>
  <si>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</si>
  <si>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</si>
  <si>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</si>
  <si>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</si>
  <si>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</si>
  <si>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</si>
  <si>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</si>
  <si>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</si>
  <si>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</si>
  <si>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</si>
  <si>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</si>
  <si>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</si>
  <si>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</si>
  <si>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</si>
  <si>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</si>
  <si>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</si>
  <si>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</si>
  <si>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</si>
  <si>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</si>
  <si>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</si>
  <si>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</si>
  <si>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</si>
  <si>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</si>
  <si>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</si>
  <si>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</si>
  <si>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</si>
  <si>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</si>
  <si>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</si>
  <si>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</si>
  <si>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</si>
  <si>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</si>
  <si>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</si>
  <si>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</si>
  <si>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</si>
  <si>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</si>
  <si>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</si>
  <si>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</si>
  <si>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</si>
  <si>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</si>
  <si>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</si>
  <si>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</si>
  <si>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</si>
  <si>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</si>
  <si>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</si>
  <si>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</si>
  <si>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</si>
  <si>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</si>
  <si>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</si>
  <si>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</si>
  <si>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</si>
  <si>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</si>
  <si>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</si>
  <si>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</si>
  <si>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</si>
  <si>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</si>
  <si>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</si>
  <si>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Evitar</t>
  </si>
  <si>
    <t>Reputacional</t>
  </si>
  <si>
    <t>Reducir (compartir)</t>
  </si>
  <si>
    <t>Económico y Reputacional</t>
  </si>
  <si>
    <t>Plan de accion (solo para la opción reducir)</t>
  </si>
  <si>
    <t>Finalizado</t>
  </si>
  <si>
    <t>En curso</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</si>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</sst>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0">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2"/>
      <color theme="1"/>
      <name val="Arial Narrow"/>
      <family val="2"/>
    </font>
    <font>
      <sz val="12"/>
      <name val="Arial Narrow"/>
      <family val="2"/>
    </font>
    <font>
      <b/>
      <sz val="10"/>
      <color theme="6" tint="-0.249977111117893"/>
      <name val="Arial Narrow"/>
      <family val="2"/>
    </font>
    <font>
      <b/>
      <sz val="11"/>
      <name val="Calibri"/>
      <family val="2"/>
      <scheme val="minor"/>
    </font>
    <font>
      <b/>
      <sz val="12"/>
      <color rgb="FF000000"/>
      <name val="Arial"/>
      <family val="2"/>
    </font>
    <font>
      <b/>
      <sz val="14"/>
      <color rgb="FF000000"/>
      <name val="Arial"/>
      <family val="2"/>
    </font>
    <font>
      <sz val="11"/>
      <color theme="1"/>
      <name val="Arial"/>
      <family val="2"/>
    </font>
    <font>
      <sz val="9"/>
      <color theme="1"/>
      <name val="Arial"/>
      <family val="2"/>
    </font>
    <font>
      <b/>
      <sz val="28"/>
      <color theme="1"/>
      <name val="Arial Narrow"/>
      <family val="2"/>
    </font>
    <font>
      <sz val="9"/>
      <color indexed="81"/>
      <name val="Tahoma"/>
      <family val="2"/>
    </font>
    <font>
      <b/>
      <sz val="9"/>
      <color indexed="81"/>
      <name val="Tahoma"/>
      <family val="2"/>
    </font>
    <font>
      <b/>
      <sz val="16"/>
      <color theme="1"/>
      <name val="Arial Narrow"/>
      <family val="2"/>
    </font>
  </fonts>
  <fills count="21">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6" tint="0.59999389629810485"/>
        <bgColor rgb="FF000000"/>
      </patternFill>
    </fill>
    <fill>
      <patternFill patternType="solid">
        <fgColor theme="0"/>
        <bgColor rgb="FF000000"/>
      </patternFill>
    </fill>
    <fill>
      <patternFill patternType="solid">
        <fgColor rgb="FFFFFFFF"/>
        <bgColor rgb="FF000000"/>
      </patternFill>
    </fill>
    <fill>
      <patternFill patternType="solid">
        <fgColor theme="6" tint="0.59999389629810485"/>
        <bgColor indexed="64"/>
      </patternFill>
    </fill>
  </fills>
  <borders count="110">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double">
        <color indexed="64"/>
      </left>
      <right/>
      <top style="double">
        <color indexed="64"/>
      </top>
      <bottom style="thin">
        <color indexed="64"/>
      </bottom>
      <diagonal/>
    </border>
    <border>
      <left/>
      <right style="thin">
        <color theme="0"/>
      </right>
      <top style="double">
        <color indexed="64"/>
      </top>
      <bottom style="thin">
        <color indexed="64"/>
      </bottom>
      <diagonal/>
    </border>
    <border>
      <left style="hair">
        <color indexed="64"/>
      </left>
      <right style="thin">
        <color indexed="64"/>
      </right>
      <top style="thin">
        <color indexed="64"/>
      </top>
      <bottom style="hair">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medium">
        <color indexed="64"/>
      </left>
      <right style="double">
        <color indexed="64"/>
      </right>
      <top/>
      <bottom/>
      <diagonal/>
    </border>
    <border>
      <left/>
      <right/>
      <top style="double">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right style="double">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dashed">
        <color theme="9" tint="-0.24994659260841701"/>
      </right>
      <top/>
      <bottom/>
      <diagonal/>
    </border>
    <border>
      <left/>
      <right style="medium">
        <color rgb="FF000000"/>
      </right>
      <top/>
      <bottom/>
      <diagonal/>
    </border>
    <border>
      <left style="medium">
        <color rgb="FF000000"/>
      </left>
      <right/>
      <top/>
      <bottom/>
      <diagonal/>
    </border>
    <border>
      <left/>
      <right style="medium">
        <color rgb="FF000000"/>
      </right>
      <top/>
      <bottom style="medium">
        <color indexed="64"/>
      </bottom>
      <diagonal/>
    </border>
    <border>
      <left style="medium">
        <color rgb="FF000000"/>
      </left>
      <right/>
      <top/>
      <bottom style="medium">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48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17" fillId="3" borderId="0" xfId="0" applyFont="1" applyFill="1" applyAlignment="1">
      <alignment vertical="center"/>
    </xf>
    <xf numFmtId="0" fontId="5" fillId="3" borderId="0" xfId="0" applyFont="1" applyFill="1"/>
    <xf numFmtId="0" fontId="37" fillId="3" borderId="0" xfId="0" applyFont="1" applyFill="1"/>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4"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1" fillId="0" borderId="2" xfId="0" applyFont="1" applyBorder="1" applyAlignment="1">
      <alignment horizontal="center" vertical="top"/>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36" fillId="0" borderId="2" xfId="0" applyFont="1" applyBorder="1" applyAlignment="1" applyProtection="1">
      <alignment horizontal="center" vertical="top" textRotation="90"/>
      <protection locked="0"/>
    </xf>
    <xf numFmtId="0" fontId="36" fillId="0" borderId="2" xfId="0" applyFont="1" applyBorder="1" applyAlignment="1" applyProtection="1">
      <alignment horizontal="center" vertical="top" wrapText="1"/>
      <protection locked="0"/>
    </xf>
    <xf numFmtId="0" fontId="50" fillId="3" borderId="51" xfId="2" applyFont="1" applyFill="1" applyBorder="1"/>
    <xf numFmtId="0" fontId="50" fillId="3" borderId="52" xfId="2" applyFont="1" applyFill="1" applyBorder="1"/>
    <xf numFmtId="0" fontId="50" fillId="3" borderId="53" xfId="2" applyFont="1" applyFill="1" applyBorder="1"/>
    <xf numFmtId="0" fontId="0" fillId="3" borderId="15" xfId="0" applyFill="1" applyBorder="1"/>
    <xf numFmtId="0" fontId="52" fillId="3" borderId="0" xfId="2" quotePrefix="1" applyFont="1" applyFill="1" applyAlignment="1">
      <alignment horizontal="left" vertical="top" wrapText="1"/>
    </xf>
    <xf numFmtId="0" fontId="53" fillId="3" borderId="0" xfId="2" quotePrefix="1" applyFont="1" applyFill="1" applyAlignment="1">
      <alignment horizontal="left" vertical="top" wrapText="1"/>
    </xf>
    <xf numFmtId="0" fontId="53" fillId="3" borderId="75" xfId="2" quotePrefix="1" applyFont="1" applyFill="1" applyBorder="1" applyAlignment="1">
      <alignment horizontal="left" vertical="top" wrapText="1"/>
    </xf>
    <xf numFmtId="0" fontId="50" fillId="0" borderId="75" xfId="2" quotePrefix="1" applyFont="1" applyBorder="1" applyAlignment="1">
      <alignment horizontal="left" vertical="top" wrapText="1"/>
    </xf>
    <xf numFmtId="0" fontId="54" fillId="3" borderId="0" xfId="2" quotePrefix="1" applyFont="1" applyFill="1" applyAlignment="1">
      <alignment horizontal="left" vertical="top" wrapText="1"/>
    </xf>
    <xf numFmtId="0" fontId="54" fillId="3" borderId="86" xfId="2" quotePrefix="1" applyFont="1" applyFill="1" applyBorder="1" applyAlignment="1">
      <alignment horizontal="left" vertical="top" wrapText="1"/>
    </xf>
    <xf numFmtId="0" fontId="54" fillId="3" borderId="75" xfId="2" quotePrefix="1" applyFont="1" applyFill="1" applyBorder="1" applyAlignment="1">
      <alignment horizontal="left" vertical="top" wrapText="1"/>
    </xf>
    <xf numFmtId="0" fontId="50" fillId="3" borderId="86" xfId="2" applyFont="1" applyFill="1" applyBorder="1"/>
    <xf numFmtId="0" fontId="50" fillId="3" borderId="0" xfId="2" applyFont="1" applyFill="1"/>
    <xf numFmtId="0" fontId="50" fillId="3" borderId="75" xfId="2" applyFont="1" applyFill="1" applyBorder="1"/>
    <xf numFmtId="0" fontId="50" fillId="3" borderId="15" xfId="2" applyFont="1" applyFill="1" applyBorder="1"/>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15" xfId="2" applyFont="1" applyFill="1" applyBorder="1" applyAlignment="1">
      <alignment horizontal="left" vertical="top" wrapText="1"/>
    </xf>
    <xf numFmtId="0" fontId="50" fillId="3" borderId="16" xfId="2" applyFont="1" applyFill="1" applyBorder="1"/>
    <xf numFmtId="0" fontId="50" fillId="3" borderId="18" xfId="2" applyFont="1" applyFill="1" applyBorder="1"/>
    <xf numFmtId="0" fontId="50" fillId="3" borderId="17" xfId="2" applyFont="1" applyFill="1" applyBorder="1"/>
    <xf numFmtId="0" fontId="16" fillId="16" borderId="0" xfId="0" applyFont="1" applyFill="1" applyAlignment="1">
      <alignment horizontal="left" vertical="top" wrapText="1"/>
    </xf>
    <xf numFmtId="0" fontId="48" fillId="3" borderId="95" xfId="0" applyFont="1" applyFill="1" applyBorder="1" applyAlignment="1">
      <alignment vertical="center" wrapText="1"/>
    </xf>
    <xf numFmtId="0" fontId="48" fillId="3" borderId="97" xfId="0" applyFont="1" applyFill="1" applyBorder="1" applyAlignment="1">
      <alignment vertical="center" wrapText="1"/>
    </xf>
    <xf numFmtId="0" fontId="16" fillId="16" borderId="0" xfId="0" applyFont="1" applyFill="1" applyAlignment="1">
      <alignment wrapText="1"/>
    </xf>
    <xf numFmtId="0" fontId="5" fillId="0" borderId="0" xfId="0" applyFont="1" applyAlignment="1">
      <alignment vertical="top" wrapText="1"/>
    </xf>
    <xf numFmtId="0" fontId="63" fillId="0" borderId="0" xfId="0" applyFont="1" applyAlignment="1">
      <alignment horizontal="center" vertical="center" wrapText="1"/>
    </xf>
    <xf numFmtId="0" fontId="64" fillId="0" borderId="0" xfId="0" applyFont="1" applyAlignment="1">
      <alignment vertical="center" wrapText="1"/>
    </xf>
    <xf numFmtId="0" fontId="45" fillId="17" borderId="98" xfId="0" applyFont="1" applyFill="1" applyBorder="1" applyAlignment="1">
      <alignment horizontal="left" vertical="center" wrapText="1" indent="1"/>
    </xf>
    <xf numFmtId="0" fontId="45" fillId="17" borderId="100" xfId="0" applyFont="1" applyFill="1" applyBorder="1" applyAlignment="1">
      <alignment horizontal="left" vertical="center" wrapText="1" indent="1"/>
    </xf>
    <xf numFmtId="0" fontId="58" fillId="17" borderId="47" xfId="0" applyFont="1" applyFill="1" applyBorder="1" applyAlignment="1">
      <alignment horizontal="center" vertical="center" wrapText="1"/>
    </xf>
    <xf numFmtId="0" fontId="59" fillId="0" borderId="104" xfId="0" applyFont="1" applyBorder="1" applyAlignment="1">
      <alignment horizontal="center" vertical="center" wrapText="1"/>
    </xf>
    <xf numFmtId="0" fontId="59" fillId="0" borderId="47" xfId="0" applyFont="1" applyBorder="1" applyAlignment="1">
      <alignment horizontal="center" vertical="center" wrapText="1"/>
    </xf>
    <xf numFmtId="0" fontId="62" fillId="0" borderId="0" xfId="0" applyFont="1" applyAlignment="1">
      <alignment horizontal="center" vertical="center"/>
    </xf>
    <xf numFmtId="0" fontId="65" fillId="0" borderId="0" xfId="0" applyFont="1" applyAlignment="1">
      <alignment horizontal="center" vertical="center"/>
    </xf>
    <xf numFmtId="0" fontId="36" fillId="0" borderId="2" xfId="0" applyFont="1" applyBorder="1" applyAlignment="1" applyProtection="1">
      <alignment horizontal="center" vertical="center" textRotation="90"/>
      <protection locked="0"/>
    </xf>
    <xf numFmtId="9" fontId="36" fillId="0" borderId="2" xfId="0" applyNumberFormat="1" applyFont="1" applyBorder="1" applyAlignment="1" applyProtection="1">
      <alignment horizontal="center" vertical="center"/>
      <protection hidden="1"/>
    </xf>
    <xf numFmtId="164" fontId="1" fillId="0" borderId="2" xfId="1" applyNumberFormat="1" applyFont="1" applyBorder="1" applyAlignment="1">
      <alignment horizontal="center" vertical="center"/>
    </xf>
    <xf numFmtId="0" fontId="58" fillId="0" borderId="2" xfId="0" applyFont="1" applyBorder="1" applyAlignment="1" applyProtection="1">
      <alignment horizontal="center" vertical="center" textRotation="90" wrapText="1"/>
      <protection hidden="1"/>
    </xf>
    <xf numFmtId="9" fontId="36" fillId="0" borderId="4" xfId="0" applyNumberFormat="1"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36" fillId="0" borderId="4" xfId="0" applyFont="1" applyBorder="1" applyAlignment="1" applyProtection="1">
      <alignment horizontal="center" vertical="center" textRotation="90"/>
      <protection locked="0"/>
    </xf>
    <xf numFmtId="0" fontId="36" fillId="0" borderId="2" xfId="0" applyFont="1" applyBorder="1" applyAlignment="1" applyProtection="1">
      <alignment horizontal="center" vertical="center"/>
      <protection locked="0"/>
    </xf>
    <xf numFmtId="14" fontId="36" fillId="0" borderId="2" xfId="0" applyNumberFormat="1" applyFont="1" applyBorder="1" applyAlignment="1" applyProtection="1">
      <alignment horizontal="center" vertical="center"/>
      <protection locked="0"/>
    </xf>
    <xf numFmtId="0" fontId="58" fillId="0" borderId="2" xfId="0" applyFont="1" applyBorder="1" applyAlignment="1" applyProtection="1">
      <alignment horizontal="center" vertical="center" textRotation="90"/>
      <protection hidden="1"/>
    </xf>
    <xf numFmtId="0" fontId="1" fillId="0" borderId="2" xfId="0" applyFont="1" applyBorder="1" applyAlignment="1" applyProtection="1">
      <alignment horizontal="center" vertical="center"/>
      <protection locked="0"/>
    </xf>
    <xf numFmtId="14" fontId="1" fillId="0" borderId="2" xfId="0" applyNumberFormat="1"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14" fontId="6" fillId="0" borderId="2" xfId="0" applyNumberFormat="1"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3" borderId="0" xfId="0" applyFont="1" applyFill="1" applyAlignment="1">
      <alignment horizontal="justify" vertical="center"/>
    </xf>
    <xf numFmtId="0" fontId="1" fillId="0" borderId="0" xfId="0" applyFont="1" applyAlignment="1">
      <alignment horizontal="justify" vertical="center"/>
    </xf>
    <xf numFmtId="0" fontId="59" fillId="0" borderId="45" xfId="0" applyFont="1" applyBorder="1" applyAlignment="1">
      <alignment horizontal="justify" vertical="center" wrapText="1"/>
    </xf>
    <xf numFmtId="0" fontId="50" fillId="3" borderId="0" xfId="2" quotePrefix="1" applyFont="1" applyFill="1" applyAlignment="1">
      <alignment horizontal="left" vertical="top" wrapText="1"/>
    </xf>
    <xf numFmtId="0" fontId="50" fillId="3" borderId="75" xfId="2" quotePrefix="1" applyFont="1" applyFill="1" applyBorder="1" applyAlignment="1">
      <alignment horizontal="left" vertical="top" wrapText="1"/>
    </xf>
    <xf numFmtId="0" fontId="50" fillId="3" borderId="0" xfId="2" applyFont="1" applyFill="1" applyAlignment="1">
      <alignment horizontal="left" vertical="top" wrapText="1"/>
    </xf>
    <xf numFmtId="0" fontId="58" fillId="17" borderId="104" xfId="0" applyFont="1" applyFill="1" applyBorder="1" applyAlignment="1">
      <alignment horizontal="center" vertical="center" wrapText="1"/>
    </xf>
    <xf numFmtId="0" fontId="1" fillId="3" borderId="0" xfId="0" applyFont="1" applyFill="1" applyAlignment="1">
      <alignment horizontal="left" vertical="center"/>
    </xf>
    <xf numFmtId="0" fontId="38" fillId="14" borderId="45"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55" fillId="3" borderId="69" xfId="0" applyFont="1" applyFill="1" applyBorder="1" applyAlignment="1">
      <alignment horizontal="left" vertical="center" wrapText="1"/>
    </xf>
    <xf numFmtId="0" fontId="55" fillId="3" borderId="70" xfId="0" applyFont="1" applyFill="1" applyBorder="1" applyAlignment="1">
      <alignment horizontal="left" vertical="center" wrapText="1"/>
    </xf>
    <xf numFmtId="0" fontId="56" fillId="3" borderId="62" xfId="2" applyFont="1" applyFill="1" applyBorder="1" applyAlignment="1">
      <alignment horizontal="justify" vertical="center" wrapText="1"/>
    </xf>
    <xf numFmtId="0" fontId="56" fillId="3" borderId="63"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6" fillId="3" borderId="64" xfId="0" applyFont="1" applyFill="1" applyBorder="1" applyAlignment="1">
      <alignment horizontal="justify" vertical="center" wrapText="1"/>
    </xf>
    <xf numFmtId="0" fontId="56" fillId="3" borderId="65" xfId="0" applyFont="1" applyFill="1" applyBorder="1" applyAlignment="1">
      <alignment horizontal="justify" vertical="center" wrapText="1"/>
    </xf>
    <xf numFmtId="0" fontId="55" fillId="3" borderId="60" xfId="0" applyFont="1" applyFill="1" applyBorder="1" applyAlignment="1">
      <alignment horizontal="left" vertical="center" wrapText="1"/>
    </xf>
    <xf numFmtId="0" fontId="55" fillId="3" borderId="61" xfId="0" applyFont="1" applyFill="1" applyBorder="1" applyAlignment="1">
      <alignment horizontal="left" vertical="center" wrapText="1"/>
    </xf>
    <xf numFmtId="0" fontId="55" fillId="3" borderId="92" xfId="3" applyFont="1" applyFill="1" applyBorder="1" applyAlignment="1">
      <alignment horizontal="left" vertical="top" wrapText="1" readingOrder="1"/>
    </xf>
    <xf numFmtId="0" fontId="55" fillId="3" borderId="57" xfId="3" applyFont="1" applyFill="1" applyBorder="1" applyAlignment="1">
      <alignment horizontal="left" vertical="top" wrapText="1" readingOrder="1"/>
    </xf>
    <xf numFmtId="0" fontId="56" fillId="3" borderId="93" xfId="2" applyFont="1" applyFill="1" applyBorder="1" applyAlignment="1">
      <alignment horizontal="justify" vertical="center" wrapText="1"/>
    </xf>
    <xf numFmtId="0" fontId="56" fillId="3" borderId="80" xfId="2" applyFont="1" applyFill="1" applyBorder="1" applyAlignment="1">
      <alignment horizontal="justify" vertical="center" wrapText="1"/>
    </xf>
    <xf numFmtId="0" fontId="56" fillId="3" borderId="58" xfId="2" applyFont="1" applyFill="1" applyBorder="1" applyAlignment="1">
      <alignment horizontal="justify" vertical="center" wrapText="1"/>
    </xf>
    <xf numFmtId="0" fontId="56" fillId="3" borderId="59" xfId="2" applyFont="1" applyFill="1" applyBorder="1" applyAlignment="1">
      <alignment horizontal="justify" vertical="center" wrapText="1"/>
    </xf>
    <xf numFmtId="0" fontId="55" fillId="3" borderId="56" xfId="3" applyFont="1" applyFill="1" applyBorder="1" applyAlignment="1">
      <alignment horizontal="left" vertical="top" wrapText="1" readingOrder="1"/>
    </xf>
    <xf numFmtId="0" fontId="55" fillId="3" borderId="78" xfId="3" applyFont="1" applyFill="1" applyBorder="1" applyAlignment="1">
      <alignment horizontal="left" vertical="top" wrapText="1" readingOrder="1"/>
    </xf>
    <xf numFmtId="0" fontId="56" fillId="3" borderId="79" xfId="2" applyFont="1" applyFill="1" applyBorder="1" applyAlignment="1">
      <alignment horizontal="justify" vertical="center" wrapText="1"/>
    </xf>
    <xf numFmtId="0" fontId="56" fillId="3" borderId="81" xfId="2" applyFont="1" applyFill="1" applyBorder="1" applyAlignment="1">
      <alignment horizontal="justify" vertical="center" wrapText="1"/>
    </xf>
    <xf numFmtId="0" fontId="55" fillId="3" borderId="82" xfId="3" applyFont="1" applyFill="1" applyBorder="1" applyAlignment="1">
      <alignment horizontal="left" vertical="top" wrapText="1" readingOrder="1"/>
    </xf>
    <xf numFmtId="0" fontId="55" fillId="3" borderId="83" xfId="3" applyFont="1" applyFill="1" applyBorder="1" applyAlignment="1">
      <alignment horizontal="left" vertical="top" wrapText="1" readingOrder="1"/>
    </xf>
    <xf numFmtId="0" fontId="56" fillId="3" borderId="84" xfId="2" applyFont="1" applyFill="1" applyBorder="1" applyAlignment="1">
      <alignment horizontal="justify" vertical="center" wrapText="1"/>
    </xf>
    <xf numFmtId="0" fontId="56" fillId="3" borderId="85" xfId="2" applyFont="1" applyFill="1" applyBorder="1" applyAlignment="1">
      <alignment horizontal="justify" vertical="center" wrapText="1"/>
    </xf>
    <xf numFmtId="0" fontId="54" fillId="3" borderId="14" xfId="2" quotePrefix="1" applyFont="1" applyFill="1" applyBorder="1" applyAlignment="1">
      <alignment horizontal="center" vertical="top" wrapText="1"/>
    </xf>
    <xf numFmtId="0" fontId="54" fillId="3" borderId="0" xfId="2" quotePrefix="1" applyFont="1" applyFill="1" applyAlignment="1">
      <alignment horizontal="center" vertical="top" wrapText="1"/>
    </xf>
    <xf numFmtId="0" fontId="54" fillId="3" borderId="75" xfId="2" quotePrefix="1" applyFont="1" applyFill="1" applyBorder="1" applyAlignment="1">
      <alignment horizontal="center" vertical="top" wrapText="1"/>
    </xf>
    <xf numFmtId="0" fontId="55" fillId="15" borderId="87" xfId="3" applyFont="1" applyFill="1" applyBorder="1" applyAlignment="1">
      <alignment horizontal="center" vertical="center" wrapText="1"/>
    </xf>
    <xf numFmtId="0" fontId="55" fillId="15" borderId="77" xfId="3" applyFont="1" applyFill="1" applyBorder="1" applyAlignment="1">
      <alignment horizontal="center" vertical="center" wrapText="1"/>
    </xf>
    <xf numFmtId="0" fontId="55" fillId="15" borderId="54" xfId="2" applyFont="1" applyFill="1" applyBorder="1" applyAlignment="1">
      <alignment horizontal="center" vertical="center"/>
    </xf>
    <xf numFmtId="0" fontId="55" fillId="15" borderId="55" xfId="2" applyFont="1" applyFill="1" applyBorder="1" applyAlignment="1">
      <alignment horizontal="center" vertical="center"/>
    </xf>
    <xf numFmtId="0" fontId="55" fillId="3" borderId="88" xfId="3" applyFont="1" applyFill="1" applyBorder="1" applyAlignment="1">
      <alignment horizontal="left" vertical="top" wrapText="1" readingOrder="1"/>
    </xf>
    <xf numFmtId="0" fontId="55" fillId="3" borderId="89" xfId="3" applyFont="1" applyFill="1" applyBorder="1" applyAlignment="1">
      <alignment horizontal="left" vertical="top" wrapText="1" readingOrder="1"/>
    </xf>
    <xf numFmtId="0" fontId="56" fillId="3" borderId="90" xfId="2" applyFont="1" applyFill="1" applyBorder="1" applyAlignment="1">
      <alignment horizontal="justify" vertical="center" wrapText="1"/>
    </xf>
    <xf numFmtId="0" fontId="56" fillId="3" borderId="91" xfId="2" applyFont="1" applyFill="1" applyBorder="1" applyAlignment="1">
      <alignment horizontal="justify" vertical="center" wrapText="1"/>
    </xf>
    <xf numFmtId="0" fontId="55" fillId="15" borderId="76" xfId="3" applyFont="1" applyFill="1" applyBorder="1" applyAlignment="1">
      <alignment horizontal="center" vertical="center" wrapText="1"/>
    </xf>
    <xf numFmtId="0" fontId="51" fillId="15" borderId="48" xfId="2" applyFont="1" applyFill="1" applyBorder="1" applyAlignment="1">
      <alignment horizontal="center" vertical="center" wrapText="1"/>
    </xf>
    <xf numFmtId="0" fontId="51" fillId="15" borderId="49" xfId="2" applyFont="1" applyFill="1" applyBorder="1" applyAlignment="1">
      <alignment horizontal="center" vertical="center" wrapText="1"/>
    </xf>
    <xf numFmtId="0" fontId="51" fillId="15"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6" xfId="2" quotePrefix="1" applyFont="1" applyBorder="1" applyAlignment="1">
      <alignment horizontal="left" vertical="center" wrapText="1"/>
    </xf>
    <xf numFmtId="0" fontId="50" fillId="0" borderId="67"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2" fillId="3" borderId="52"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73" xfId="2" quotePrefix="1" applyFont="1" applyFill="1" applyBorder="1" applyAlignment="1">
      <alignment horizontal="left" vertical="top" wrapText="1"/>
    </xf>
    <xf numFmtId="0" fontId="2" fillId="3" borderId="67" xfId="2" quotePrefix="1" applyFont="1" applyFill="1" applyBorder="1" applyAlignment="1">
      <alignment horizontal="justify" vertical="center" wrapText="1"/>
    </xf>
    <xf numFmtId="0" fontId="2" fillId="3" borderId="74" xfId="2" quotePrefix="1" applyFont="1" applyFill="1" applyBorder="1" applyAlignment="1">
      <alignment horizontal="justify" vertical="center" wrapText="1"/>
    </xf>
    <xf numFmtId="0" fontId="50" fillId="3" borderId="0" xfId="2" quotePrefix="1" applyFont="1" applyFill="1" applyAlignment="1">
      <alignment horizontal="left" vertical="top" wrapText="1"/>
    </xf>
    <xf numFmtId="0" fontId="50" fillId="3" borderId="75" xfId="2" quotePrefix="1" applyFont="1" applyFill="1" applyBorder="1" applyAlignment="1">
      <alignment horizontal="left" vertical="top"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36" fillId="0" borderId="14" xfId="0" applyFont="1" applyBorder="1" applyAlignment="1">
      <alignment horizontal="left" vertical="center" wrapText="1"/>
    </xf>
    <xf numFmtId="0" fontId="36" fillId="0" borderId="0" xfId="0" applyFont="1" applyAlignment="1">
      <alignment horizontal="left" vertical="center" wrapText="1"/>
    </xf>
    <xf numFmtId="0" fontId="36" fillId="0" borderId="106" xfId="0" applyFont="1" applyBorder="1" applyAlignment="1">
      <alignment horizontal="left" vertical="center" wrapText="1"/>
    </xf>
    <xf numFmtId="0" fontId="36" fillId="0" borderId="16" xfId="0" applyFont="1" applyBorder="1" applyAlignment="1">
      <alignment horizontal="left" vertical="center" wrapText="1"/>
    </xf>
    <xf numFmtId="0" fontId="36" fillId="0" borderId="18" xfId="0" applyFont="1" applyBorder="1" applyAlignment="1">
      <alignment horizontal="left" vertical="center" wrapText="1"/>
    </xf>
    <xf numFmtId="0" fontId="36" fillId="0" borderId="108" xfId="0" applyFont="1" applyBorder="1" applyAlignment="1">
      <alignment horizontal="left" vertical="center" wrapText="1"/>
    </xf>
    <xf numFmtId="0" fontId="36" fillId="0" borderId="107" xfId="0" applyFont="1" applyBorder="1" applyAlignment="1">
      <alignment horizontal="left" vertical="center" wrapText="1"/>
    </xf>
    <xf numFmtId="0" fontId="36" fillId="0" borderId="15" xfId="0" applyFont="1" applyBorder="1" applyAlignment="1">
      <alignment horizontal="left" vertical="center" wrapText="1"/>
    </xf>
    <xf numFmtId="0" fontId="36" fillId="0" borderId="109" xfId="0" applyFont="1" applyBorder="1" applyAlignment="1">
      <alignment horizontal="left" vertical="center" wrapText="1"/>
    </xf>
    <xf numFmtId="0" fontId="36" fillId="0" borderId="17" xfId="0" applyFont="1" applyBorder="1" applyAlignment="1">
      <alignment horizontal="left" vertical="center" wrapText="1"/>
    </xf>
    <xf numFmtId="0" fontId="45" fillId="20" borderId="35" xfId="0" applyFont="1" applyFill="1" applyBorder="1" applyAlignment="1">
      <alignment horizontal="center" vertical="center" wrapText="1"/>
    </xf>
    <xf numFmtId="0" fontId="45" fillId="20" borderId="36" xfId="0" applyFont="1" applyFill="1" applyBorder="1" applyAlignment="1">
      <alignment horizontal="center" vertical="center" wrapText="1"/>
    </xf>
    <xf numFmtId="0" fontId="45" fillId="20" borderId="47" xfId="0" applyFont="1" applyFill="1" applyBorder="1" applyAlignment="1">
      <alignment horizontal="center" vertical="center" wrapText="1"/>
    </xf>
    <xf numFmtId="0" fontId="5" fillId="0" borderId="94" xfId="0" applyFont="1" applyBorder="1" applyAlignment="1">
      <alignment vertical="top" wrapText="1"/>
    </xf>
    <xf numFmtId="0" fontId="5" fillId="0" borderId="96" xfId="0" applyFont="1" applyBorder="1" applyAlignment="1">
      <alignment vertical="top" wrapText="1"/>
    </xf>
    <xf numFmtId="0" fontId="5" fillId="0" borderId="97" xfId="0" applyFont="1" applyBorder="1" applyAlignment="1">
      <alignment vertical="top" wrapText="1"/>
    </xf>
    <xf numFmtId="0" fontId="62" fillId="0" borderId="12"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14" xfId="0" applyFont="1" applyBorder="1" applyAlignment="1">
      <alignment horizontal="center" vertical="center" wrapText="1"/>
    </xf>
    <xf numFmtId="0" fontId="62" fillId="0" borderId="0" xfId="0" applyFont="1" applyAlignment="1">
      <alignment horizontal="center" vertical="center" wrapText="1"/>
    </xf>
    <xf numFmtId="0" fontId="62" fillId="0" borderId="16" xfId="0" applyFont="1" applyBorder="1" applyAlignment="1">
      <alignment horizontal="center" vertical="center" wrapText="1"/>
    </xf>
    <xf numFmtId="0" fontId="62" fillId="0" borderId="18" xfId="0" applyFont="1" applyBorder="1" applyAlignment="1">
      <alignment horizontal="center" vertical="center" wrapText="1"/>
    </xf>
    <xf numFmtId="0" fontId="45" fillId="18" borderId="99" xfId="0" applyFont="1" applyFill="1" applyBorder="1" applyAlignment="1">
      <alignment horizontal="left" vertical="center" wrapText="1" indent="1"/>
    </xf>
    <xf numFmtId="0" fontId="45" fillId="18" borderId="49" xfId="0" applyFont="1" applyFill="1" applyBorder="1" applyAlignment="1">
      <alignment horizontal="left" vertical="center" wrapText="1" indent="1"/>
    </xf>
    <xf numFmtId="0" fontId="45" fillId="18" borderId="50" xfId="0" applyFont="1" applyFill="1" applyBorder="1" applyAlignment="1">
      <alignment horizontal="left" vertical="center" wrapText="1" indent="1"/>
    </xf>
    <xf numFmtId="0" fontId="59" fillId="0" borderId="101" xfId="0" applyFont="1" applyBorder="1" applyAlignment="1">
      <alignment horizontal="left" vertical="center" wrapText="1" indent="1"/>
    </xf>
    <xf numFmtId="0" fontId="59" fillId="0" borderId="102" xfId="0" applyFont="1" applyBorder="1" applyAlignment="1">
      <alignment horizontal="left" vertical="center" wrapText="1" indent="1"/>
    </xf>
    <xf numFmtId="0" fontId="59" fillId="0" borderId="103" xfId="0" applyFont="1" applyBorder="1" applyAlignment="1">
      <alignment horizontal="left" vertical="center" wrapText="1" indent="1"/>
    </xf>
    <xf numFmtId="0" fontId="38" fillId="19" borderId="0" xfId="0" applyFont="1" applyFill="1" applyAlignment="1">
      <alignment horizontal="center" vertical="center" wrapText="1"/>
    </xf>
    <xf numFmtId="0" fontId="45" fillId="17" borderId="12" xfId="0" applyFont="1" applyFill="1" applyBorder="1" applyAlignment="1">
      <alignment horizontal="center" vertical="center" wrapText="1"/>
    </xf>
    <xf numFmtId="0" fontId="45" fillId="17" borderId="19" xfId="0" applyFont="1" applyFill="1" applyBorder="1" applyAlignment="1">
      <alignment horizontal="center" vertical="center" wrapText="1"/>
    </xf>
    <xf numFmtId="0" fontId="45" fillId="17" borderId="13" xfId="0" applyFont="1" applyFill="1" applyBorder="1" applyAlignment="1">
      <alignment horizontal="center" vertical="center" wrapText="1"/>
    </xf>
    <xf numFmtId="0" fontId="58" fillId="17" borderId="35" xfId="0" applyFont="1" applyFill="1" applyBorder="1" applyAlignment="1">
      <alignment horizontal="center" vertical="center" wrapText="1"/>
    </xf>
    <xf numFmtId="0" fontId="58" fillId="17" borderId="104" xfId="0" applyFont="1" applyFill="1" applyBorder="1" applyAlignment="1">
      <alignment horizontal="center" vertical="center" wrapText="1"/>
    </xf>
    <xf numFmtId="0" fontId="59" fillId="0" borderId="35" xfId="0" applyFont="1" applyBorder="1" applyAlignment="1">
      <alignment horizontal="left" vertical="center" wrapText="1"/>
    </xf>
    <xf numFmtId="0" fontId="59" fillId="0" borderId="36" xfId="0" applyFont="1" applyBorder="1" applyAlignment="1">
      <alignment horizontal="left" vertical="center" wrapText="1"/>
    </xf>
    <xf numFmtId="0" fontId="63" fillId="0" borderId="0" xfId="0" applyFont="1" applyAlignment="1">
      <alignment horizontal="center" vertical="center"/>
    </xf>
    <xf numFmtId="0" fontId="45" fillId="20" borderId="12" xfId="0" applyFont="1" applyFill="1" applyBorder="1" applyAlignment="1">
      <alignment horizontal="center" vertical="center" wrapText="1"/>
    </xf>
    <xf numFmtId="0" fontId="45" fillId="20" borderId="19" xfId="0" applyFont="1" applyFill="1" applyBorder="1" applyAlignment="1">
      <alignment horizontal="center" vertical="center" wrapText="1"/>
    </xf>
    <xf numFmtId="0" fontId="45" fillId="20" borderId="13" xfId="0" applyFont="1" applyFill="1" applyBorder="1" applyAlignment="1">
      <alignment horizontal="center" vertical="center" wrapText="1"/>
    </xf>
    <xf numFmtId="0" fontId="58" fillId="0" borderId="4" xfId="0" applyFont="1" applyBorder="1" applyAlignment="1" applyProtection="1">
      <alignment horizontal="center" vertical="center"/>
      <protection hidden="1"/>
    </xf>
    <xf numFmtId="0" fontId="58" fillId="0" borderId="8" xfId="0" applyFont="1" applyBorder="1" applyAlignment="1" applyProtection="1">
      <alignment horizontal="center" vertical="center"/>
      <protection hidden="1"/>
    </xf>
    <xf numFmtId="9" fontId="36" fillId="0" borderId="4" xfId="0" applyNumberFormat="1" applyFont="1" applyBorder="1" applyAlignment="1" applyProtection="1">
      <alignment horizontal="center" vertical="center" wrapText="1"/>
      <protection locked="0"/>
    </xf>
    <xf numFmtId="9" fontId="36" fillId="0" borderId="8" xfId="0" applyNumberFormat="1" applyFont="1" applyBorder="1" applyAlignment="1" applyProtection="1">
      <alignment horizontal="center" vertical="center"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25" fillId="3" borderId="28" xfId="0" applyFont="1" applyFill="1" applyBorder="1" applyAlignment="1">
      <alignment horizontal="center" vertical="center"/>
    </xf>
    <xf numFmtId="0" fontId="25" fillId="3" borderId="29" xfId="0" applyFont="1" applyFill="1" applyBorder="1" applyAlignment="1">
      <alignment horizontal="center" vertical="center"/>
    </xf>
    <xf numFmtId="0" fontId="25" fillId="3" borderId="30" xfId="0" applyFont="1" applyFill="1" applyBorder="1" applyAlignment="1">
      <alignment horizontal="center" vertical="center"/>
    </xf>
    <xf numFmtId="0" fontId="25" fillId="3" borderId="9" xfId="0" applyFont="1" applyFill="1" applyBorder="1" applyAlignment="1">
      <alignment horizontal="center" vertical="center"/>
    </xf>
    <xf numFmtId="0" fontId="25" fillId="3" borderId="0" xfId="0" applyFont="1" applyFill="1" applyAlignment="1">
      <alignment horizontal="center" vertical="center"/>
    </xf>
    <xf numFmtId="0" fontId="25" fillId="3" borderId="105" xfId="0" applyFont="1" applyFill="1" applyBorder="1" applyAlignment="1">
      <alignment horizontal="center" vertical="center"/>
    </xf>
    <xf numFmtId="0" fontId="25" fillId="3" borderId="3" xfId="0" applyFont="1" applyFill="1" applyBorder="1" applyAlignment="1">
      <alignment horizontal="center" vertical="center"/>
    </xf>
    <xf numFmtId="0" fontId="25" fillId="3" borderId="31" xfId="0" applyFont="1" applyFill="1" applyBorder="1" applyAlignment="1">
      <alignment horizontal="center" vertical="center"/>
    </xf>
    <xf numFmtId="0" fontId="25" fillId="3" borderId="32" xfId="0" applyFont="1" applyFill="1" applyBorder="1" applyAlignment="1">
      <alignment horizontal="center" vertical="center"/>
    </xf>
    <xf numFmtId="0" fontId="27" fillId="3" borderId="6" xfId="0" applyFont="1" applyFill="1" applyBorder="1" applyAlignment="1" applyProtection="1">
      <alignment horizontal="left" vertical="center"/>
      <protection locked="0"/>
    </xf>
    <xf numFmtId="0" fontId="27" fillId="3" borderId="10" xfId="0" applyFont="1" applyFill="1" applyBorder="1" applyAlignment="1" applyProtection="1">
      <alignment horizontal="left" vertical="center"/>
      <protection locked="0"/>
    </xf>
    <xf numFmtId="0" fontId="27" fillId="3" borderId="7" xfId="0" applyFont="1" applyFill="1" applyBorder="1" applyAlignment="1" applyProtection="1">
      <alignment horizontal="left" vertical="center"/>
      <protection locked="0"/>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66" fillId="2" borderId="28" xfId="0" applyFont="1" applyFill="1" applyBorder="1" applyAlignment="1">
      <alignment horizontal="center" vertical="center" wrapText="1"/>
    </xf>
    <xf numFmtId="0" fontId="66" fillId="2" borderId="29" xfId="0" applyFont="1" applyFill="1" applyBorder="1" applyAlignment="1">
      <alignment horizontal="center" vertical="center" wrapText="1"/>
    </xf>
    <xf numFmtId="0" fontId="66" fillId="2" borderId="30" xfId="0" applyFont="1" applyFill="1" applyBorder="1" applyAlignment="1">
      <alignment horizontal="center" vertical="center" wrapText="1"/>
    </xf>
    <xf numFmtId="0" fontId="66" fillId="2" borderId="9" xfId="0" applyFont="1" applyFill="1" applyBorder="1" applyAlignment="1">
      <alignment horizontal="center" vertical="center" wrapText="1"/>
    </xf>
    <xf numFmtId="0" fontId="66" fillId="2" borderId="0" xfId="0" applyFont="1" applyFill="1" applyAlignment="1">
      <alignment horizontal="center" vertical="center" wrapText="1"/>
    </xf>
    <xf numFmtId="0" fontId="66" fillId="2" borderId="105" xfId="0" applyFont="1" applyFill="1" applyBorder="1" applyAlignment="1">
      <alignment horizontal="center" vertical="center" wrapText="1"/>
    </xf>
    <xf numFmtId="0" fontId="66" fillId="2" borderId="3" xfId="0" applyFont="1" applyFill="1" applyBorder="1" applyAlignment="1">
      <alignment horizontal="center" vertical="center" wrapText="1"/>
    </xf>
    <xf numFmtId="0" fontId="66" fillId="2" borderId="31" xfId="0" applyFont="1" applyFill="1" applyBorder="1" applyAlignment="1">
      <alignment horizontal="center" vertical="center" wrapText="1"/>
    </xf>
    <xf numFmtId="0" fontId="66" fillId="2" borderId="3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3" borderId="0" xfId="0" applyFont="1" applyFill="1" applyAlignment="1">
      <alignment horizontal="left" vertical="center"/>
    </xf>
    <xf numFmtId="0" fontId="59" fillId="0" borderId="4" xfId="0" applyFont="1" applyBorder="1" applyAlignment="1" applyProtection="1">
      <alignment horizontal="center" vertical="center" wrapText="1"/>
      <protection locked="0"/>
    </xf>
    <xf numFmtId="0" fontId="59" fillId="0" borderId="8" xfId="0" applyFont="1" applyBorder="1" applyAlignment="1" applyProtection="1">
      <alignment horizontal="center" vertical="center" wrapText="1"/>
      <protection locked="0"/>
    </xf>
    <xf numFmtId="0" fontId="36" fillId="0" borderId="4" xfId="0" applyFont="1" applyBorder="1" applyAlignment="1" applyProtection="1">
      <alignment horizontal="center" vertical="center" wrapText="1"/>
      <protection locked="0"/>
    </xf>
    <xf numFmtId="0" fontId="36" fillId="0" borderId="8" xfId="0" applyFont="1" applyBorder="1" applyAlignment="1" applyProtection="1">
      <alignment horizontal="center" vertical="center" wrapText="1"/>
      <protection locked="0"/>
    </xf>
    <xf numFmtId="0" fontId="8" fillId="13" borderId="4" xfId="0" applyFont="1" applyFill="1" applyBorder="1" applyAlignment="1" applyProtection="1">
      <alignment horizontal="center" vertical="center"/>
      <protection locked="0"/>
    </xf>
    <xf numFmtId="0" fontId="8" fillId="13" borderId="8" xfId="0" applyFont="1" applyFill="1" applyBorder="1" applyAlignment="1" applyProtection="1">
      <alignment horizontal="center" vertical="center"/>
      <protection locked="0"/>
    </xf>
    <xf numFmtId="0" fontId="58" fillId="0" borderId="4" xfId="0" applyFont="1" applyBorder="1" applyAlignment="1" applyProtection="1">
      <alignment horizontal="center" vertical="center" wrapText="1"/>
      <protection hidden="1"/>
    </xf>
    <xf numFmtId="0" fontId="58" fillId="0" borderId="8" xfId="0" applyFont="1" applyBorder="1" applyAlignment="1" applyProtection="1">
      <alignment horizontal="center" vertical="center" wrapText="1"/>
      <protection hidden="1"/>
    </xf>
    <xf numFmtId="9" fontId="36" fillId="0" borderId="4" xfId="0" applyNumberFormat="1" applyFont="1" applyBorder="1" applyAlignment="1" applyProtection="1">
      <alignment horizontal="center" vertical="center" wrapText="1"/>
      <protection hidden="1"/>
    </xf>
    <xf numFmtId="9" fontId="36" fillId="0" borderId="8" xfId="0" applyNumberFormat="1" applyFont="1" applyBorder="1" applyAlignment="1" applyProtection="1">
      <alignment horizontal="center" vertical="center" wrapText="1"/>
      <protection hidden="1"/>
    </xf>
    <xf numFmtId="0" fontId="69" fillId="2" borderId="6" xfId="0" applyFont="1" applyFill="1" applyBorder="1" applyAlignment="1">
      <alignment horizontal="left" vertical="center"/>
    </xf>
    <xf numFmtId="0" fontId="69"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36" fillId="3" borderId="6" xfId="0" applyFont="1" applyFill="1" applyBorder="1" applyAlignment="1" applyProtection="1">
      <alignment horizontal="left" vertical="center" wrapText="1"/>
      <protection locked="0"/>
    </xf>
    <xf numFmtId="0" fontId="36" fillId="3" borderId="10" xfId="0" applyFont="1" applyFill="1" applyBorder="1" applyAlignment="1" applyProtection="1">
      <alignment horizontal="left" vertical="center" wrapText="1"/>
      <protection locked="0"/>
    </xf>
    <xf numFmtId="0" fontId="36"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4" borderId="35" xfId="0" applyFont="1" applyFill="1" applyBorder="1" applyAlignment="1">
      <alignment horizontal="center" vertical="center" wrapText="1" readingOrder="1"/>
    </xf>
    <xf numFmtId="0" fontId="41" fillId="14" borderId="36" xfId="0" applyFont="1" applyFill="1" applyBorder="1" applyAlignment="1">
      <alignment horizontal="center" vertical="center" wrapText="1" readingOrder="1"/>
    </xf>
    <xf numFmtId="0" fontId="41" fillId="14"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4" borderId="44" xfId="0" applyFont="1" applyFill="1" applyBorder="1" applyAlignment="1">
      <alignment horizontal="center" vertical="center" wrapText="1" readingOrder="1"/>
    </xf>
    <xf numFmtId="0" fontId="38" fillId="14"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17">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C000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C00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rgb="FF9C0006"/>
      </font>
      <fill>
        <patternFill>
          <bgColor rgb="FFFFC7CE"/>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ont>
        <color auto="1"/>
      </font>
      <fill>
        <patternFill>
          <bgColor rgb="FF92D050"/>
        </patternFill>
      </fill>
    </dxf>
    <dxf>
      <fill>
        <patternFill>
          <bgColor rgb="FFFFFF66"/>
        </patternFill>
      </fill>
    </dxf>
    <dxf>
      <fill>
        <patternFill>
          <bgColor rgb="FF00B050"/>
        </patternFill>
      </fill>
    </dxf>
    <dxf>
      <fill>
        <patternFill>
          <bgColor rgb="FF00B050"/>
        </patternFill>
      </fill>
    </dxf>
    <dxf>
      <fill>
        <patternFill>
          <bgColor rgb="FFFFFF66"/>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00B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3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TablaDinámica1" cacheId="4817"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3" dataDxfId="2">
  <autoFilter ref="B209:C219" xr:uid="{00000000-0009-0000-0100-000001000000}"/>
  <tableColumns count="2">
    <tableColumn id="1" xr3:uid="{00000000-0010-0000-0000-000001000000}" name="Criterios" dataDxfId="1"/>
    <tableColumn id="2" xr3:uid="{00000000-0010-0000-0000-000002000000}" name="Subcriterio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
  <sheetViews>
    <sheetView zoomScale="120" zoomScaleNormal="120" workbookViewId="0">
      <selection activeCell="B2" sqref="B2:H2"/>
    </sheetView>
  </sheetViews>
  <sheetFormatPr defaultColWidth="11.42578125" defaultRowHeight="15"/>
  <cols>
    <col min="1" max="1" width="2.7109375" style="82" customWidth="1" collapsed="1"/>
    <col min="2" max="3" width="24.7109375" style="82" customWidth="1" collapsed="1"/>
    <col min="4" max="4" width="16" style="82" customWidth="1" collapsed="1"/>
    <col min="5" max="5" width="24.7109375" style="82" customWidth="1" collapsed="1"/>
    <col min="6" max="6" width="27.7109375" style="82" customWidth="1" collapsed="1"/>
    <col min="7" max="8" width="24.7109375" style="82" customWidth="1" collapsed="1"/>
    <col min="9" max="16384" width="11.42578125" style="82" collapsed="1"/>
  </cols>
  <sheetData>
    <row r="1" spans="1:8" ht="15.75" thickBot="1"/>
    <row r="2" spans="1:8" ht="18">
      <c r="B2" s="216" t="s">
        <v>0</v>
      </c>
      <c r="C2" s="217"/>
      <c r="D2" s="217"/>
      <c r="E2" s="217"/>
      <c r="F2" s="217"/>
      <c r="G2" s="217"/>
      <c r="H2" s="218"/>
    </row>
    <row r="3" spans="1:8">
      <c r="B3" s="115"/>
      <c r="C3" s="116"/>
      <c r="D3" s="116"/>
      <c r="E3" s="116"/>
      <c r="F3" s="116"/>
      <c r="G3" s="116"/>
      <c r="H3" s="117"/>
    </row>
    <row r="4" spans="1:8" ht="63" customHeight="1">
      <c r="B4" s="219" t="s">
        <v>1</v>
      </c>
      <c r="C4" s="220"/>
      <c r="D4" s="220"/>
      <c r="E4" s="220"/>
      <c r="F4" s="220"/>
      <c r="G4" s="220"/>
      <c r="H4" s="221"/>
    </row>
    <row r="5" spans="1:8" ht="63" customHeight="1">
      <c r="B5" s="222"/>
      <c r="C5" s="223"/>
      <c r="D5" s="223"/>
      <c r="E5" s="223"/>
      <c r="F5" s="223"/>
      <c r="G5" s="223"/>
      <c r="H5" s="224"/>
    </row>
    <row r="6" spans="1:8" ht="16.5">
      <c r="A6" s="118"/>
      <c r="B6" s="225" t="s">
        <v>2</v>
      </c>
      <c r="C6" s="226"/>
      <c r="D6" s="226"/>
      <c r="E6" s="226"/>
      <c r="F6" s="226"/>
      <c r="G6" s="226"/>
      <c r="H6" s="227"/>
    </row>
    <row r="7" spans="1:8" ht="95.25" customHeight="1">
      <c r="A7" s="118"/>
      <c r="B7" s="228" t="s">
        <v>3</v>
      </c>
      <c r="C7" s="228"/>
      <c r="D7" s="228"/>
      <c r="E7" s="228"/>
      <c r="F7" s="228"/>
      <c r="G7" s="228"/>
      <c r="H7" s="229"/>
    </row>
    <row r="8" spans="1:8" ht="16.5">
      <c r="A8" s="118"/>
      <c r="B8" s="119"/>
      <c r="C8" s="120"/>
      <c r="D8" s="120"/>
      <c r="E8" s="120"/>
      <c r="F8" s="120"/>
      <c r="G8" s="120"/>
      <c r="H8" s="121"/>
    </row>
    <row r="9" spans="1:8" ht="16.5" customHeight="1">
      <c r="A9" s="118"/>
      <c r="B9" s="230" t="s">
        <v>4</v>
      </c>
      <c r="C9" s="230"/>
      <c r="D9" s="230"/>
      <c r="E9" s="230"/>
      <c r="F9" s="230"/>
      <c r="G9" s="230"/>
      <c r="H9" s="231"/>
    </row>
    <row r="10" spans="1:8" ht="16.5" customHeight="1">
      <c r="A10" s="118"/>
      <c r="B10" s="230"/>
      <c r="C10" s="230"/>
      <c r="D10" s="230"/>
      <c r="E10" s="230"/>
      <c r="F10" s="230"/>
      <c r="G10" s="230"/>
      <c r="H10" s="231"/>
    </row>
    <row r="11" spans="1:8" ht="11.65" customHeight="1">
      <c r="A11" s="118"/>
      <c r="B11" s="230"/>
      <c r="C11" s="230"/>
      <c r="D11" s="230"/>
      <c r="E11" s="230"/>
      <c r="F11" s="230"/>
      <c r="G11" s="230"/>
      <c r="H11" s="231"/>
    </row>
    <row r="12" spans="1:8" ht="11.65" customHeight="1" thickBot="1">
      <c r="A12" s="118"/>
      <c r="B12" s="171"/>
      <c r="C12" s="171"/>
      <c r="D12" s="171"/>
      <c r="E12" s="171"/>
      <c r="F12" s="171"/>
      <c r="G12" s="171"/>
      <c r="H12" s="172"/>
    </row>
    <row r="13" spans="1:8" ht="15.4" customHeight="1" thickTop="1">
      <c r="A13" s="118"/>
      <c r="B13" s="171"/>
      <c r="C13" s="215" t="s">
        <v>5</v>
      </c>
      <c r="D13" s="208"/>
      <c r="E13" s="209" t="s">
        <v>6</v>
      </c>
      <c r="F13" s="210"/>
      <c r="G13" s="171"/>
      <c r="H13" s="172"/>
    </row>
    <row r="14" spans="1:8" ht="11.65" customHeight="1">
      <c r="A14" s="118"/>
      <c r="B14" s="171"/>
      <c r="C14" s="196" t="s">
        <v>7</v>
      </c>
      <c r="D14" s="197"/>
      <c r="E14" s="198" t="s">
        <v>8</v>
      </c>
      <c r="F14" s="193"/>
      <c r="G14" s="171"/>
      <c r="H14" s="172"/>
    </row>
    <row r="15" spans="1:8" ht="11.65" customHeight="1">
      <c r="A15" s="118"/>
      <c r="B15" s="171"/>
      <c r="C15" s="196" t="s">
        <v>9</v>
      </c>
      <c r="D15" s="197"/>
      <c r="E15" s="198" t="s">
        <v>10</v>
      </c>
      <c r="F15" s="193"/>
      <c r="G15" s="171"/>
      <c r="H15" s="172"/>
    </row>
    <row r="16" spans="1:8" ht="11.65" customHeight="1">
      <c r="A16" s="118"/>
      <c r="B16" s="171"/>
      <c r="C16" s="196" t="s">
        <v>11</v>
      </c>
      <c r="D16" s="197"/>
      <c r="E16" s="198" t="s">
        <v>12</v>
      </c>
      <c r="F16" s="193"/>
      <c r="G16" s="171"/>
      <c r="H16" s="172"/>
    </row>
    <row r="17" spans="1:8" ht="13.5" customHeight="1">
      <c r="A17" s="118"/>
      <c r="B17" s="171"/>
      <c r="C17" s="196" t="s">
        <v>13</v>
      </c>
      <c r="D17" s="197"/>
      <c r="E17" s="198" t="s">
        <v>14</v>
      </c>
      <c r="F17" s="193"/>
      <c r="G17" s="171"/>
      <c r="H17" s="122"/>
    </row>
    <row r="18" spans="1:8" ht="12.4" customHeight="1">
      <c r="A18" s="118"/>
      <c r="B18" s="171"/>
      <c r="C18" s="196" t="s">
        <v>15</v>
      </c>
      <c r="D18" s="197"/>
      <c r="E18" s="199" t="s">
        <v>16</v>
      </c>
      <c r="F18" s="193"/>
      <c r="G18" s="171"/>
      <c r="H18" s="172"/>
    </row>
    <row r="19" spans="1:8" ht="24" customHeight="1" thickBot="1">
      <c r="A19" s="118"/>
      <c r="B19" s="171"/>
      <c r="C19" s="200" t="s">
        <v>17</v>
      </c>
      <c r="D19" s="201"/>
      <c r="E19" s="202" t="s">
        <v>18</v>
      </c>
      <c r="F19" s="203"/>
      <c r="G19" s="171"/>
      <c r="H19" s="172"/>
    </row>
    <row r="20" spans="1:8" ht="11.65" customHeight="1" thickTop="1">
      <c r="A20" s="118"/>
      <c r="B20" s="171"/>
      <c r="C20" s="123"/>
      <c r="D20" s="123"/>
      <c r="E20" s="123"/>
      <c r="F20" s="123"/>
      <c r="G20" s="171"/>
      <c r="H20" s="172"/>
    </row>
    <row r="21" spans="1:8" ht="27.4" customHeight="1" thickBot="1">
      <c r="A21" s="118"/>
      <c r="B21" s="204" t="s">
        <v>19</v>
      </c>
      <c r="C21" s="205"/>
      <c r="D21" s="205"/>
      <c r="E21" s="205"/>
      <c r="F21" s="205"/>
      <c r="G21" s="205"/>
      <c r="H21" s="206"/>
    </row>
    <row r="22" spans="1:8" ht="15.75" thickTop="1">
      <c r="A22" s="118"/>
      <c r="B22" s="124"/>
      <c r="C22" s="207" t="s">
        <v>5</v>
      </c>
      <c r="D22" s="208"/>
      <c r="E22" s="209" t="s">
        <v>6</v>
      </c>
      <c r="F22" s="210"/>
      <c r="G22" s="123"/>
      <c r="H22" s="125"/>
    </row>
    <row r="23" spans="1:8" ht="13.5" customHeight="1">
      <c r="A23" s="118"/>
      <c r="B23" s="126"/>
      <c r="C23" s="211" t="s">
        <v>7</v>
      </c>
      <c r="D23" s="212"/>
      <c r="E23" s="213" t="s">
        <v>8</v>
      </c>
      <c r="F23" s="214"/>
      <c r="G23" s="127"/>
      <c r="H23" s="128"/>
    </row>
    <row r="24" spans="1:8" ht="13.5" customHeight="1">
      <c r="A24" s="118"/>
      <c r="B24" s="126"/>
      <c r="C24" s="190" t="s">
        <v>20</v>
      </c>
      <c r="D24" s="191"/>
      <c r="E24" s="192" t="s">
        <v>14</v>
      </c>
      <c r="F24" s="193"/>
      <c r="G24" s="127"/>
      <c r="H24" s="128"/>
    </row>
    <row r="25" spans="1:8" ht="13.5" customHeight="1">
      <c r="A25" s="118"/>
      <c r="B25" s="126"/>
      <c r="C25" s="190" t="s">
        <v>9</v>
      </c>
      <c r="D25" s="191"/>
      <c r="E25" s="192" t="s">
        <v>10</v>
      </c>
      <c r="F25" s="193"/>
      <c r="G25" s="127"/>
      <c r="H25" s="128"/>
    </row>
    <row r="26" spans="1:8" ht="22.9" customHeight="1">
      <c r="A26" s="118"/>
      <c r="B26" s="126"/>
      <c r="C26" s="190" t="s">
        <v>21</v>
      </c>
      <c r="D26" s="191"/>
      <c r="E26" s="194" t="s">
        <v>22</v>
      </c>
      <c r="F26" s="195"/>
      <c r="G26" s="127"/>
      <c r="H26" s="128"/>
    </row>
    <row r="27" spans="1:8" ht="69.75" customHeight="1">
      <c r="A27" s="118"/>
      <c r="B27" s="126"/>
      <c r="C27" s="181" t="s">
        <v>23</v>
      </c>
      <c r="D27" s="189"/>
      <c r="E27" s="182" t="s">
        <v>24</v>
      </c>
      <c r="F27" s="183"/>
      <c r="G27" s="127"/>
      <c r="H27" s="129"/>
    </row>
    <row r="28" spans="1:8" ht="34.5" customHeight="1">
      <c r="B28" s="130"/>
      <c r="C28" s="188" t="s">
        <v>25</v>
      </c>
      <c r="D28" s="189"/>
      <c r="E28" s="182" t="s">
        <v>26</v>
      </c>
      <c r="F28" s="183"/>
      <c r="G28" s="127"/>
      <c r="H28" s="129"/>
    </row>
    <row r="29" spans="1:8" ht="27.75" customHeight="1">
      <c r="B29" s="130"/>
      <c r="C29" s="188" t="s">
        <v>27</v>
      </c>
      <c r="D29" s="189"/>
      <c r="E29" s="182" t="s">
        <v>28</v>
      </c>
      <c r="F29" s="183"/>
      <c r="G29" s="127"/>
      <c r="H29" s="129"/>
    </row>
    <row r="30" spans="1:8" ht="28.5" customHeight="1">
      <c r="B30" s="130"/>
      <c r="C30" s="188" t="s">
        <v>29</v>
      </c>
      <c r="D30" s="189"/>
      <c r="E30" s="182" t="s">
        <v>30</v>
      </c>
      <c r="F30" s="183"/>
      <c r="G30" s="127"/>
      <c r="H30" s="129"/>
    </row>
    <row r="31" spans="1:8" ht="72.75" customHeight="1">
      <c r="B31" s="130"/>
      <c r="C31" s="188" t="s">
        <v>31</v>
      </c>
      <c r="D31" s="189"/>
      <c r="E31" s="182" t="s">
        <v>32</v>
      </c>
      <c r="F31" s="183"/>
      <c r="G31" s="127"/>
      <c r="H31" s="129"/>
    </row>
    <row r="32" spans="1:8" ht="64.5" customHeight="1">
      <c r="B32" s="130"/>
      <c r="C32" s="188" t="s">
        <v>33</v>
      </c>
      <c r="D32" s="189"/>
      <c r="E32" s="182" t="s">
        <v>34</v>
      </c>
      <c r="F32" s="183"/>
      <c r="G32" s="127"/>
      <c r="H32" s="129"/>
    </row>
    <row r="33" spans="2:8" ht="71.25" customHeight="1">
      <c r="B33" s="130"/>
      <c r="C33" s="180" t="s">
        <v>35</v>
      </c>
      <c r="D33" s="181"/>
      <c r="E33" s="182" t="s">
        <v>36</v>
      </c>
      <c r="F33" s="183"/>
      <c r="G33" s="127"/>
      <c r="H33" s="129"/>
    </row>
    <row r="34" spans="2:8" ht="55.5" customHeight="1">
      <c r="B34" s="130"/>
      <c r="C34" s="180" t="s">
        <v>37</v>
      </c>
      <c r="D34" s="181"/>
      <c r="E34" s="182" t="s">
        <v>38</v>
      </c>
      <c r="F34" s="183"/>
      <c r="G34" s="127"/>
      <c r="H34" s="129"/>
    </row>
    <row r="35" spans="2:8" ht="42" customHeight="1">
      <c r="B35" s="130"/>
      <c r="C35" s="180" t="s">
        <v>39</v>
      </c>
      <c r="D35" s="181"/>
      <c r="E35" s="182" t="s">
        <v>40</v>
      </c>
      <c r="F35" s="183"/>
      <c r="G35" s="127"/>
      <c r="H35" s="129"/>
    </row>
    <row r="36" spans="2:8" ht="59.25" customHeight="1">
      <c r="B36" s="130"/>
      <c r="C36" s="180" t="s">
        <v>41</v>
      </c>
      <c r="D36" s="181"/>
      <c r="E36" s="182" t="s">
        <v>42</v>
      </c>
      <c r="F36" s="183"/>
      <c r="G36" s="127"/>
      <c r="H36" s="129"/>
    </row>
    <row r="37" spans="2:8" ht="23.25" customHeight="1">
      <c r="B37" s="130"/>
      <c r="C37" s="180" t="s">
        <v>43</v>
      </c>
      <c r="D37" s="181"/>
      <c r="E37" s="182" t="s">
        <v>44</v>
      </c>
      <c r="F37" s="183"/>
      <c r="G37" s="127"/>
      <c r="H37" s="129"/>
    </row>
    <row r="38" spans="2:8" ht="30.75" customHeight="1">
      <c r="B38" s="130"/>
      <c r="C38" s="180" t="s">
        <v>45</v>
      </c>
      <c r="D38" s="181"/>
      <c r="E38" s="182" t="s">
        <v>46</v>
      </c>
      <c r="F38" s="183"/>
      <c r="G38" s="127"/>
      <c r="H38" s="129"/>
    </row>
    <row r="39" spans="2:8" ht="35.25" customHeight="1">
      <c r="B39" s="130"/>
      <c r="C39" s="180" t="s">
        <v>45</v>
      </c>
      <c r="D39" s="181"/>
      <c r="E39" s="182" t="s">
        <v>46</v>
      </c>
      <c r="F39" s="183"/>
      <c r="G39" s="127"/>
      <c r="H39" s="129"/>
    </row>
    <row r="40" spans="2:8" ht="33" customHeight="1">
      <c r="B40" s="130"/>
      <c r="C40" s="180" t="s">
        <v>47</v>
      </c>
      <c r="D40" s="181"/>
      <c r="E40" s="182" t="s">
        <v>48</v>
      </c>
      <c r="F40" s="183"/>
      <c r="G40" s="127"/>
      <c r="H40" s="129"/>
    </row>
    <row r="41" spans="2:8" ht="30" customHeight="1">
      <c r="B41" s="130"/>
      <c r="C41" s="180" t="s">
        <v>49</v>
      </c>
      <c r="D41" s="181"/>
      <c r="E41" s="182" t="s">
        <v>50</v>
      </c>
      <c r="F41" s="183"/>
      <c r="G41" s="127"/>
      <c r="H41" s="129"/>
    </row>
    <row r="42" spans="2:8" ht="35.25" customHeight="1">
      <c r="B42" s="130"/>
      <c r="C42" s="180" t="s">
        <v>51</v>
      </c>
      <c r="D42" s="181"/>
      <c r="E42" s="182" t="s">
        <v>52</v>
      </c>
      <c r="F42" s="183"/>
      <c r="G42" s="127"/>
      <c r="H42" s="129"/>
    </row>
    <row r="43" spans="2:8" ht="31.5" customHeight="1">
      <c r="B43" s="130"/>
      <c r="C43" s="180" t="s">
        <v>53</v>
      </c>
      <c r="D43" s="181"/>
      <c r="E43" s="182" t="s">
        <v>54</v>
      </c>
      <c r="F43" s="183"/>
      <c r="G43" s="127"/>
      <c r="H43" s="129"/>
    </row>
    <row r="44" spans="2:8" ht="54" customHeight="1">
      <c r="B44" s="130"/>
      <c r="C44" s="180" t="s">
        <v>55</v>
      </c>
      <c r="D44" s="181"/>
      <c r="E44" s="182" t="s">
        <v>56</v>
      </c>
      <c r="F44" s="183"/>
      <c r="G44" s="127"/>
      <c r="H44" s="129"/>
    </row>
    <row r="45" spans="2:8" ht="59.25" customHeight="1">
      <c r="B45" s="130"/>
      <c r="C45" s="180" t="s">
        <v>57</v>
      </c>
      <c r="D45" s="181"/>
      <c r="E45" s="182" t="s">
        <v>58</v>
      </c>
      <c r="F45" s="183"/>
      <c r="G45" s="127"/>
      <c r="H45" s="129"/>
    </row>
    <row r="46" spans="2:8" ht="84" customHeight="1">
      <c r="B46" s="130"/>
      <c r="C46" s="180" t="s">
        <v>59</v>
      </c>
      <c r="D46" s="181"/>
      <c r="E46" s="182" t="s">
        <v>60</v>
      </c>
      <c r="F46" s="183"/>
      <c r="G46" s="127"/>
      <c r="H46" s="129"/>
    </row>
    <row r="47" spans="2:8" ht="82.5" customHeight="1">
      <c r="B47" s="130"/>
      <c r="C47" s="180" t="s">
        <v>61</v>
      </c>
      <c r="D47" s="181"/>
      <c r="E47" s="182" t="s">
        <v>62</v>
      </c>
      <c r="F47" s="183"/>
      <c r="G47" s="127"/>
      <c r="H47" s="129"/>
    </row>
    <row r="48" spans="2:8" ht="46.5" customHeight="1" thickBot="1">
      <c r="B48" s="130"/>
      <c r="C48" s="184"/>
      <c r="D48" s="185"/>
      <c r="E48" s="186"/>
      <c r="F48" s="187"/>
      <c r="G48" s="127"/>
      <c r="H48" s="129"/>
    </row>
    <row r="49" spans="2:8" ht="6.75" customHeight="1" thickTop="1">
      <c r="B49" s="130"/>
      <c r="C49" s="131"/>
      <c r="D49" s="131"/>
      <c r="E49" s="132"/>
      <c r="F49" s="132"/>
      <c r="G49" s="127"/>
      <c r="H49" s="129"/>
    </row>
    <row r="50" spans="2:8">
      <c r="B50" s="130"/>
      <c r="C50" s="173"/>
      <c r="D50" s="173"/>
      <c r="E50" s="173"/>
      <c r="F50" s="173"/>
      <c r="G50" s="127"/>
      <c r="H50" s="129"/>
    </row>
    <row r="51" spans="2:8" ht="42.4" customHeight="1">
      <c r="B51" s="232" t="s">
        <v>63</v>
      </c>
      <c r="C51" s="233"/>
      <c r="D51" s="233"/>
      <c r="E51" s="233"/>
      <c r="F51" s="233"/>
      <c r="G51" s="233"/>
      <c r="H51" s="133"/>
    </row>
    <row r="52" spans="2:8" ht="20.25" customHeight="1">
      <c r="B52" s="232" t="s">
        <v>64</v>
      </c>
      <c r="C52" s="233"/>
      <c r="D52" s="233"/>
      <c r="E52" s="233"/>
      <c r="F52" s="233"/>
      <c r="G52" s="233"/>
      <c r="H52" s="133"/>
    </row>
    <row r="53" spans="2:8" ht="20.25" customHeight="1">
      <c r="B53" s="232" t="s">
        <v>65</v>
      </c>
      <c r="C53" s="233"/>
      <c r="D53" s="233"/>
      <c r="E53" s="233"/>
      <c r="F53" s="233"/>
      <c r="G53" s="233"/>
      <c r="H53" s="133"/>
    </row>
    <row r="54" spans="2:8" ht="20.25" customHeight="1">
      <c r="B54" s="232" t="s">
        <v>66</v>
      </c>
      <c r="C54" s="233"/>
      <c r="D54" s="233"/>
      <c r="E54" s="233"/>
      <c r="F54" s="233"/>
      <c r="G54" s="233"/>
      <c r="H54" s="133"/>
    </row>
    <row r="55" spans="2:8" ht="14.65" customHeight="1">
      <c r="B55" s="232" t="s">
        <v>67</v>
      </c>
      <c r="C55" s="233"/>
      <c r="D55" s="233"/>
      <c r="E55" s="233"/>
      <c r="F55" s="233"/>
      <c r="G55" s="233"/>
      <c r="H55" s="133"/>
    </row>
    <row r="56" spans="2:8" ht="15.75" thickBot="1">
      <c r="B56" s="134"/>
      <c r="C56" s="135"/>
      <c r="D56" s="135"/>
      <c r="E56" s="135"/>
      <c r="F56" s="135"/>
      <c r="G56" s="135"/>
      <c r="H56" s="136"/>
    </row>
  </sheetData>
  <mergeCells count="79">
    <mergeCell ref="B51:G51"/>
    <mergeCell ref="B52:G52"/>
    <mergeCell ref="B53:G53"/>
    <mergeCell ref="B54:G54"/>
    <mergeCell ref="B55:G55"/>
    <mergeCell ref="C13:D13"/>
    <mergeCell ref="E13:F13"/>
    <mergeCell ref="B2:H2"/>
    <mergeCell ref="B4:H5"/>
    <mergeCell ref="B6:H6"/>
    <mergeCell ref="B7:H7"/>
    <mergeCell ref="B9:H11"/>
    <mergeCell ref="C14:D14"/>
    <mergeCell ref="E14:F14"/>
    <mergeCell ref="C15:D15"/>
    <mergeCell ref="E15:F15"/>
    <mergeCell ref="C16:D16"/>
    <mergeCell ref="E16:F16"/>
    <mergeCell ref="C24:D24"/>
    <mergeCell ref="E24:F24"/>
    <mergeCell ref="C17:D17"/>
    <mergeCell ref="E17:F17"/>
    <mergeCell ref="C18:D18"/>
    <mergeCell ref="E18:F18"/>
    <mergeCell ref="C19:D19"/>
    <mergeCell ref="E19:F19"/>
    <mergeCell ref="B21:H21"/>
    <mergeCell ref="C22:D22"/>
    <mergeCell ref="E22:F22"/>
    <mergeCell ref="C23:D23"/>
    <mergeCell ref="E23:F23"/>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21"/>
  <sheetViews>
    <sheetView workbookViewId="0">
      <selection activeCell="A19" sqref="A19"/>
    </sheetView>
  </sheetViews>
  <sheetFormatPr defaultColWidth="11.42578125" defaultRowHeight="12.75"/>
  <cols>
    <col min="1" max="1" width="32.7109375" style="9" customWidth="1"/>
    <col min="2" max="16384" width="11.42578125" style="9"/>
  </cols>
  <sheetData>
    <row r="3" spans="1:1">
      <c r="A3" s="10" t="s">
        <v>145</v>
      </c>
    </row>
    <row r="4" spans="1:1">
      <c r="A4" s="10" t="s">
        <v>258</v>
      </c>
    </row>
    <row r="5" spans="1:1">
      <c r="A5" s="10" t="s">
        <v>260</v>
      </c>
    </row>
    <row r="6" spans="1:1">
      <c r="A6" s="10" t="s">
        <v>262</v>
      </c>
    </row>
    <row r="7" spans="1:1">
      <c r="A7" s="10" t="s">
        <v>146</v>
      </c>
    </row>
    <row r="8" spans="1:1">
      <c r="A8" s="10" t="s">
        <v>147</v>
      </c>
    </row>
    <row r="9" spans="1:1">
      <c r="A9" s="10" t="s">
        <v>268</v>
      </c>
    </row>
    <row r="10" spans="1:1">
      <c r="A10" s="10" t="s">
        <v>148</v>
      </c>
    </row>
    <row r="11" spans="1:1">
      <c r="A11" s="10" t="s">
        <v>271</v>
      </c>
    </row>
    <row r="12" spans="1:1">
      <c r="A12" s="10" t="s">
        <v>290</v>
      </c>
    </row>
    <row r="13" spans="1:1">
      <c r="A13" s="10" t="s">
        <v>291</v>
      </c>
    </row>
    <row r="14" spans="1:1">
      <c r="A14" s="10" t="s">
        <v>292</v>
      </c>
    </row>
    <row r="16" spans="1:1">
      <c r="A16" s="10" t="s">
        <v>293</v>
      </c>
    </row>
    <row r="17" spans="1:1">
      <c r="A17" s="10" t="s">
        <v>277</v>
      </c>
    </row>
    <row r="18" spans="1:1">
      <c r="A18" s="10" t="s">
        <v>278</v>
      </c>
    </row>
    <row r="20" spans="1:1">
      <c r="A20" s="10" t="s">
        <v>283</v>
      </c>
    </row>
    <row r="21" spans="1:1">
      <c r="A21" s="10" t="s">
        <v>284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B1:AZ33"/>
  <sheetViews>
    <sheetView showGridLines="0" zoomScale="87" zoomScaleNormal="87" workbookViewId="0">
      <selection activeCell="E27" sqref="E27:F33"/>
    </sheetView>
  </sheetViews>
  <sheetFormatPr defaultColWidth="11.42578125" defaultRowHeight="15"/>
  <cols>
    <col min="1" max="1" width="7.5703125" customWidth="1"/>
    <col min="2" max="2" width="16.7109375" customWidth="1" collapsed="1"/>
    <col min="3" max="3" width="29.7109375" customWidth="1" collapsed="1"/>
    <col min="4" max="4" width="43.7109375" customWidth="1" collapsed="1"/>
    <col min="5" max="5" width="39.28515625" customWidth="1" collapsed="1"/>
    <col min="6" max="6" width="39.28515625" customWidth="1"/>
    <col min="15" max="15" width="37" customWidth="1"/>
    <col min="51" max="51" width="6.28515625" customWidth="1"/>
    <col min="52" max="52" width="130.5703125" customWidth="1"/>
  </cols>
  <sheetData>
    <row r="1" spans="2:52" ht="16.5" customHeight="1" thickBot="1">
      <c r="AZ1" s="137" t="s">
        <v>68</v>
      </c>
    </row>
    <row r="2" spans="2:52" ht="18" customHeight="1" thickBot="1">
      <c r="B2" s="247"/>
      <c r="C2" s="250" t="s">
        <v>69</v>
      </c>
      <c r="D2" s="251"/>
      <c r="E2" s="251"/>
      <c r="F2" s="138" t="s">
        <v>70</v>
      </c>
      <c r="AZ2" s="137" t="s">
        <v>71</v>
      </c>
    </row>
    <row r="3" spans="2:52" ht="18" customHeight="1" thickBot="1">
      <c r="B3" s="248"/>
      <c r="C3" s="252"/>
      <c r="D3" s="253"/>
      <c r="E3" s="253"/>
      <c r="F3" s="139" t="s">
        <v>72</v>
      </c>
      <c r="AZ3" s="137" t="s">
        <v>73</v>
      </c>
    </row>
    <row r="4" spans="2:52" ht="18" customHeight="1" thickBot="1">
      <c r="B4" s="248"/>
      <c r="C4" s="252"/>
      <c r="D4" s="253"/>
      <c r="E4" s="253"/>
      <c r="F4" s="139" t="s">
        <v>74</v>
      </c>
      <c r="AZ4" s="137" t="s">
        <v>75</v>
      </c>
    </row>
    <row r="5" spans="2:52" ht="18" customHeight="1" thickBot="1">
      <c r="B5" s="249"/>
      <c r="C5" s="254"/>
      <c r="D5" s="255"/>
      <c r="E5" s="255"/>
      <c r="F5" s="139" t="s">
        <v>76</v>
      </c>
      <c r="AZ5" s="140"/>
    </row>
    <row r="6" spans="2:52" ht="18" customHeight="1" thickBot="1">
      <c r="B6" s="141"/>
      <c r="C6" s="142"/>
      <c r="D6" s="142"/>
      <c r="E6" s="142"/>
      <c r="F6" s="143"/>
      <c r="AZ6" s="140"/>
    </row>
    <row r="7" spans="2:52" ht="33.4" customHeight="1">
      <c r="B7" s="144" t="s">
        <v>77</v>
      </c>
      <c r="C7" s="256" t="s">
        <v>78</v>
      </c>
      <c r="D7" s="257"/>
      <c r="E7" s="257"/>
      <c r="F7" s="258"/>
      <c r="AZ7" s="140"/>
    </row>
    <row r="8" spans="2:52" ht="73.5" customHeight="1" thickBot="1">
      <c r="B8" s="145" t="s">
        <v>79</v>
      </c>
      <c r="C8" s="259" t="s">
        <v>80</v>
      </c>
      <c r="D8" s="260"/>
      <c r="E8" s="260"/>
      <c r="F8" s="261"/>
      <c r="AZ8" s="140"/>
    </row>
    <row r="9" spans="2:52" ht="16.5" thickBot="1">
      <c r="B9" s="262"/>
      <c r="C9" s="262"/>
      <c r="D9" s="262"/>
      <c r="E9" s="262"/>
      <c r="F9" s="262"/>
    </row>
    <row r="10" spans="2:52" ht="15.6" customHeight="1" thickBot="1">
      <c r="B10" s="263" t="s">
        <v>69</v>
      </c>
      <c r="C10" s="264"/>
      <c r="D10" s="264"/>
      <c r="E10" s="264"/>
      <c r="F10" s="265"/>
    </row>
    <row r="11" spans="2:52" ht="32.25" thickBot="1">
      <c r="B11" s="266" t="s">
        <v>81</v>
      </c>
      <c r="C11" s="267"/>
      <c r="D11" s="174" t="s">
        <v>82</v>
      </c>
      <c r="E11" s="174" t="s">
        <v>83</v>
      </c>
      <c r="F11" s="146" t="s">
        <v>84</v>
      </c>
    </row>
    <row r="12" spans="2:52" ht="188.25" customHeight="1" thickBot="1">
      <c r="B12" s="268" t="s">
        <v>85</v>
      </c>
      <c r="C12" s="269"/>
      <c r="D12" s="170" t="s">
        <v>86</v>
      </c>
      <c r="E12" s="147" t="s">
        <v>87</v>
      </c>
      <c r="F12" s="148" t="s">
        <v>88</v>
      </c>
    </row>
    <row r="14" spans="2:52" ht="18">
      <c r="B14" s="270" t="s">
        <v>89</v>
      </c>
      <c r="C14" s="270"/>
      <c r="D14" s="270"/>
      <c r="E14" s="270"/>
      <c r="F14" s="270"/>
    </row>
    <row r="15" spans="2:52" ht="15.75">
      <c r="B15" s="149"/>
    </row>
    <row r="16" spans="2:52" ht="15.75" thickBot="1">
      <c r="B16" s="150"/>
    </row>
    <row r="17" spans="2:6" ht="15.75">
      <c r="B17" s="271" t="s">
        <v>90</v>
      </c>
      <c r="C17" s="272"/>
      <c r="D17" s="273"/>
      <c r="E17" s="271" t="s">
        <v>91</v>
      </c>
      <c r="F17" s="273"/>
    </row>
    <row r="18" spans="2:6" ht="15" customHeight="1">
      <c r="B18" s="234" t="s">
        <v>92</v>
      </c>
      <c r="C18" s="235"/>
      <c r="D18" s="236"/>
      <c r="E18" s="240" t="s">
        <v>93</v>
      </c>
      <c r="F18" s="241"/>
    </row>
    <row r="19" spans="2:6" ht="15" customHeight="1">
      <c r="B19" s="234"/>
      <c r="C19" s="235"/>
      <c r="D19" s="236"/>
      <c r="E19" s="240"/>
      <c r="F19" s="241"/>
    </row>
    <row r="20" spans="2:6" ht="15" customHeight="1">
      <c r="B20" s="234"/>
      <c r="C20" s="235"/>
      <c r="D20" s="236"/>
      <c r="E20" s="240"/>
      <c r="F20" s="241"/>
    </row>
    <row r="21" spans="2:6" ht="15" customHeight="1">
      <c r="B21" s="234"/>
      <c r="C21" s="235"/>
      <c r="D21" s="236"/>
      <c r="E21" s="240"/>
      <c r="F21" s="241"/>
    </row>
    <row r="22" spans="2:6" ht="15" customHeight="1">
      <c r="B22" s="234"/>
      <c r="C22" s="235"/>
      <c r="D22" s="236"/>
      <c r="E22" s="240"/>
      <c r="F22" s="241"/>
    </row>
    <row r="23" spans="2:6" ht="15" customHeight="1">
      <c r="B23" s="234"/>
      <c r="C23" s="235"/>
      <c r="D23" s="236"/>
      <c r="E23" s="240"/>
      <c r="F23" s="241"/>
    </row>
    <row r="24" spans="2:6" ht="15" customHeight="1">
      <c r="B24" s="234"/>
      <c r="C24" s="235"/>
      <c r="D24" s="236"/>
      <c r="E24" s="240"/>
      <c r="F24" s="241"/>
    </row>
    <row r="25" spans="2:6" ht="70.5" customHeight="1" thickBot="1">
      <c r="B25" s="234"/>
      <c r="C25" s="235"/>
      <c r="D25" s="236"/>
      <c r="E25" s="240"/>
      <c r="F25" s="241"/>
    </row>
    <row r="26" spans="2:6" ht="15" customHeight="1" thickBot="1">
      <c r="B26" s="244" t="s">
        <v>94</v>
      </c>
      <c r="C26" s="245"/>
      <c r="D26" s="246"/>
      <c r="E26" s="244" t="s">
        <v>95</v>
      </c>
      <c r="F26" s="246"/>
    </row>
    <row r="27" spans="2:6" ht="15.75" customHeight="1">
      <c r="B27" s="234" t="s">
        <v>96</v>
      </c>
      <c r="C27" s="235"/>
      <c r="D27" s="236"/>
      <c r="E27" s="240" t="s">
        <v>97</v>
      </c>
      <c r="F27" s="241"/>
    </row>
    <row r="28" spans="2:6">
      <c r="B28" s="234"/>
      <c r="C28" s="235"/>
      <c r="D28" s="236"/>
      <c r="E28" s="240"/>
      <c r="F28" s="241"/>
    </row>
    <row r="29" spans="2:6">
      <c r="B29" s="234"/>
      <c r="C29" s="235"/>
      <c r="D29" s="236"/>
      <c r="E29" s="240"/>
      <c r="F29" s="241"/>
    </row>
    <row r="30" spans="2:6">
      <c r="B30" s="234"/>
      <c r="C30" s="235"/>
      <c r="D30" s="236"/>
      <c r="E30" s="240"/>
      <c r="F30" s="241"/>
    </row>
    <row r="31" spans="2:6">
      <c r="B31" s="234"/>
      <c r="C31" s="235"/>
      <c r="D31" s="236"/>
      <c r="E31" s="240"/>
      <c r="F31" s="241"/>
    </row>
    <row r="32" spans="2:6">
      <c r="B32" s="234"/>
      <c r="C32" s="235"/>
      <c r="D32" s="236"/>
      <c r="E32" s="240"/>
      <c r="F32" s="241"/>
    </row>
    <row r="33" spans="2:6" ht="175.5" customHeight="1" thickBot="1">
      <c r="B33" s="237"/>
      <c r="C33" s="238"/>
      <c r="D33" s="239"/>
      <c r="E33" s="242"/>
      <c r="F33" s="243"/>
    </row>
  </sheetData>
  <mergeCells count="17">
    <mergeCell ref="B10:F10"/>
    <mergeCell ref="B11:C11"/>
    <mergeCell ref="B12:C12"/>
    <mergeCell ref="B14:F14"/>
    <mergeCell ref="B17:D17"/>
    <mergeCell ref="E17:F17"/>
    <mergeCell ref="B2:B5"/>
    <mergeCell ref="C2:E5"/>
    <mergeCell ref="C7:F7"/>
    <mergeCell ref="C8:F8"/>
    <mergeCell ref="B9:F9"/>
    <mergeCell ref="B27:D33"/>
    <mergeCell ref="E27:F33"/>
    <mergeCell ref="B26:D26"/>
    <mergeCell ref="E26:F26"/>
    <mergeCell ref="B18:D25"/>
    <mergeCell ref="E18:F25"/>
  </mergeCells>
  <dataValidations count="1">
    <dataValidation type="list" allowBlank="1" showInputMessage="1" showErrorMessage="1" sqref="B12:C12" xr:uid="{00000000-0002-0000-0100-000000000000}">
      <formula1>$AZ$1:$AZ$4</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BQ38"/>
  <sheetViews>
    <sheetView tabSelected="1" zoomScale="90" zoomScaleNormal="90" workbookViewId="0">
      <pane ySplit="11" topLeftCell="A14" activePane="bottomLeft" state="frozen"/>
      <selection pane="bottomLeft" activeCell="C8" sqref="C8:N8"/>
    </sheetView>
  </sheetViews>
  <sheetFormatPr defaultColWidth="11.42578125" defaultRowHeight="16.5"/>
  <cols>
    <col min="1" max="1" width="4" style="2" bestFit="1" customWidth="1"/>
    <col min="2" max="2" width="14.28515625" style="2" customWidth="1"/>
    <col min="3" max="3" width="14.140625" style="2" customWidth="1"/>
    <col min="4" max="4" width="16.28515625" style="2" customWidth="1"/>
    <col min="5" max="5" width="32.42578125" style="1" customWidth="1"/>
    <col min="6" max="6" width="19" style="5" customWidth="1"/>
    <col min="7" max="7" width="17.7109375" style="1" customWidth="1"/>
    <col min="8" max="8" width="16.5703125" style="1" customWidth="1"/>
    <col min="9" max="9" width="6.28515625" style="1" bestFit="1" customWidth="1"/>
    <col min="10" max="10" width="27.28515625" style="1" bestFit="1" customWidth="1"/>
    <col min="11" max="11" width="16.28515625" style="1" customWidth="1"/>
    <col min="12" max="12" width="17.5703125" style="1" customWidth="1"/>
    <col min="13" max="13" width="6.28515625" style="1" bestFit="1" customWidth="1"/>
    <col min="14" max="14" width="16" style="1" customWidth="1"/>
    <col min="15" max="15" width="5.7109375" style="1" customWidth="1"/>
    <col min="16" max="16" width="43.5703125" style="169" customWidth="1"/>
    <col min="17" max="17" width="15.28515625" style="1" bestFit="1" customWidth="1"/>
    <col min="18" max="18" width="6.7109375" style="1" customWidth="1"/>
    <col min="19" max="19" width="5" style="1" customWidth="1"/>
    <col min="20" max="20" width="5.5703125" style="1" customWidth="1"/>
    <col min="21" max="21" width="7.28515625" style="1" customWidth="1"/>
    <col min="22" max="22" width="6.7109375" style="1" customWidth="1"/>
    <col min="23" max="23" width="7.5703125" style="1" customWidth="1"/>
    <col min="24" max="24" width="9.28515625" style="1" customWidth="1"/>
    <col min="25" max="25" width="8.7109375" style="1" customWidth="1"/>
    <col min="26" max="26" width="10.42578125" style="1" customWidth="1"/>
    <col min="27" max="28" width="9.28515625" style="1" customWidth="1"/>
    <col min="29" max="29" width="8.42578125" style="1" customWidth="1"/>
    <col min="30" max="30" width="7.28515625" style="1" customWidth="1"/>
    <col min="31" max="31" width="23" style="1" customWidth="1"/>
    <col min="32" max="32" width="18.7109375" style="1" customWidth="1"/>
    <col min="33" max="34" width="14.5703125" style="1" customWidth="1"/>
    <col min="35" max="35" width="14.7109375" style="1" customWidth="1"/>
    <col min="36" max="36" width="18.5703125" style="1" customWidth="1"/>
    <col min="37" max="37" width="31.5703125" style="1" customWidth="1"/>
    <col min="38" max="16384" width="11.42578125" style="1"/>
  </cols>
  <sheetData>
    <row r="1" spans="1:69" ht="11.25" customHeight="1">
      <c r="A1" s="281"/>
      <c r="B1" s="282"/>
      <c r="C1" s="282"/>
      <c r="D1" s="283"/>
      <c r="E1" s="298" t="s">
        <v>98</v>
      </c>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300"/>
      <c r="AJ1" s="296" t="s">
        <v>99</v>
      </c>
      <c r="AK1" s="297"/>
    </row>
    <row r="2" spans="1:69" ht="11.25" customHeight="1">
      <c r="A2" s="284"/>
      <c r="B2" s="285"/>
      <c r="C2" s="285"/>
      <c r="D2" s="286"/>
      <c r="E2" s="301"/>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3"/>
      <c r="AJ2" s="296" t="s">
        <v>100</v>
      </c>
      <c r="AK2" s="297"/>
    </row>
    <row r="3" spans="1:69" ht="11.25" customHeight="1">
      <c r="A3" s="284"/>
      <c r="B3" s="285"/>
      <c r="C3" s="285"/>
      <c r="D3" s="286"/>
      <c r="E3" s="301"/>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3"/>
      <c r="AJ3" s="296" t="s">
        <v>101</v>
      </c>
      <c r="AK3" s="297"/>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row>
    <row r="4" spans="1:69" ht="11.25" customHeight="1">
      <c r="A4" s="287"/>
      <c r="B4" s="288"/>
      <c r="C4" s="288"/>
      <c r="D4" s="289"/>
      <c r="E4" s="304"/>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6"/>
      <c r="AJ4" s="296" t="s">
        <v>102</v>
      </c>
      <c r="AK4" s="297"/>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row>
    <row r="5" spans="1:69" ht="16.5" customHeight="1">
      <c r="A5" s="28"/>
      <c r="B5" s="175"/>
      <c r="C5" s="28"/>
      <c r="D5" s="28"/>
      <c r="E5" s="8"/>
      <c r="F5" s="27"/>
      <c r="G5" s="8"/>
      <c r="H5" s="8"/>
      <c r="I5" s="8"/>
      <c r="J5" s="8"/>
      <c r="K5" s="8"/>
      <c r="L5" s="8"/>
      <c r="M5" s="8"/>
      <c r="N5" s="8"/>
      <c r="O5" s="8"/>
      <c r="P5" s="16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row>
    <row r="6" spans="1:69" ht="23.25" customHeight="1">
      <c r="A6" s="320" t="s">
        <v>103</v>
      </c>
      <c r="B6" s="321"/>
      <c r="C6" s="290" t="s">
        <v>104</v>
      </c>
      <c r="D6" s="291"/>
      <c r="E6" s="291"/>
      <c r="F6" s="291"/>
      <c r="G6" s="291"/>
      <c r="H6" s="291"/>
      <c r="I6" s="291"/>
      <c r="J6" s="291"/>
      <c r="K6" s="291"/>
      <c r="L6" s="291"/>
      <c r="M6" s="291"/>
      <c r="N6" s="292"/>
      <c r="O6" s="309"/>
      <c r="P6" s="309"/>
      <c r="Q6" s="309"/>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row>
    <row r="7" spans="1:69" ht="63" customHeight="1">
      <c r="A7" s="320" t="s">
        <v>105</v>
      </c>
      <c r="B7" s="321"/>
      <c r="C7" s="327" t="s">
        <v>106</v>
      </c>
      <c r="D7" s="328"/>
      <c r="E7" s="328"/>
      <c r="F7" s="328"/>
      <c r="G7" s="328"/>
      <c r="H7" s="328"/>
      <c r="I7" s="328"/>
      <c r="J7" s="328"/>
      <c r="K7" s="328"/>
      <c r="L7" s="328"/>
      <c r="M7" s="328"/>
      <c r="N7" s="329"/>
      <c r="O7" s="8"/>
      <c r="P7" s="16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row>
    <row r="8" spans="1:69" ht="27" customHeight="1">
      <c r="A8" s="320" t="s">
        <v>107</v>
      </c>
      <c r="B8" s="321"/>
      <c r="C8" s="327" t="s">
        <v>108</v>
      </c>
      <c r="D8" s="328"/>
      <c r="E8" s="328"/>
      <c r="F8" s="328"/>
      <c r="G8" s="328"/>
      <c r="H8" s="328"/>
      <c r="I8" s="328"/>
      <c r="J8" s="328"/>
      <c r="K8" s="328"/>
      <c r="L8" s="328"/>
      <c r="M8" s="328"/>
      <c r="N8" s="329"/>
      <c r="O8" s="8"/>
      <c r="P8" s="16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row>
    <row r="9" spans="1:69">
      <c r="A9" s="293" t="s">
        <v>109</v>
      </c>
      <c r="B9" s="294"/>
      <c r="C9" s="294"/>
      <c r="D9" s="294"/>
      <c r="E9" s="294"/>
      <c r="F9" s="294"/>
      <c r="G9" s="295"/>
      <c r="H9" s="293" t="s">
        <v>110</v>
      </c>
      <c r="I9" s="294"/>
      <c r="J9" s="294"/>
      <c r="K9" s="294"/>
      <c r="L9" s="294"/>
      <c r="M9" s="294"/>
      <c r="N9" s="295"/>
      <c r="O9" s="293" t="s">
        <v>111</v>
      </c>
      <c r="P9" s="294"/>
      <c r="Q9" s="294"/>
      <c r="R9" s="294"/>
      <c r="S9" s="294"/>
      <c r="T9" s="294"/>
      <c r="U9" s="294"/>
      <c r="V9" s="294"/>
      <c r="W9" s="295"/>
      <c r="X9" s="293" t="s">
        <v>112</v>
      </c>
      <c r="Y9" s="294"/>
      <c r="Z9" s="294"/>
      <c r="AA9" s="294"/>
      <c r="AB9" s="294"/>
      <c r="AC9" s="294"/>
      <c r="AD9" s="295"/>
      <c r="AE9" s="293" t="s">
        <v>113</v>
      </c>
      <c r="AF9" s="294"/>
      <c r="AG9" s="294"/>
      <c r="AH9" s="294"/>
      <c r="AI9" s="294"/>
      <c r="AJ9" s="294"/>
      <c r="AK9" s="29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row>
    <row r="10" spans="1:69" ht="16.5" customHeight="1">
      <c r="A10" s="322" t="s">
        <v>114</v>
      </c>
      <c r="B10" s="325" t="s">
        <v>23</v>
      </c>
      <c r="C10" s="308" t="s">
        <v>25</v>
      </c>
      <c r="D10" s="308" t="s">
        <v>27</v>
      </c>
      <c r="E10" s="324" t="s">
        <v>29</v>
      </c>
      <c r="F10" s="307" t="s">
        <v>31</v>
      </c>
      <c r="G10" s="308" t="s">
        <v>115</v>
      </c>
      <c r="H10" s="333" t="s">
        <v>116</v>
      </c>
      <c r="I10" s="334" t="s">
        <v>117</v>
      </c>
      <c r="J10" s="307" t="s">
        <v>118</v>
      </c>
      <c r="K10" s="307" t="s">
        <v>119</v>
      </c>
      <c r="L10" s="336" t="s">
        <v>120</v>
      </c>
      <c r="M10" s="334" t="s">
        <v>117</v>
      </c>
      <c r="N10" s="308" t="s">
        <v>37</v>
      </c>
      <c r="O10" s="331" t="s">
        <v>121</v>
      </c>
      <c r="P10" s="326" t="s">
        <v>39</v>
      </c>
      <c r="Q10" s="307" t="s">
        <v>41</v>
      </c>
      <c r="R10" s="326" t="s">
        <v>122</v>
      </c>
      <c r="S10" s="326"/>
      <c r="T10" s="326"/>
      <c r="U10" s="326"/>
      <c r="V10" s="326"/>
      <c r="W10" s="326"/>
      <c r="X10" s="330" t="s">
        <v>123</v>
      </c>
      <c r="Y10" s="330" t="s">
        <v>124</v>
      </c>
      <c r="Z10" s="330" t="s">
        <v>117</v>
      </c>
      <c r="AA10" s="330" t="s">
        <v>125</v>
      </c>
      <c r="AB10" s="330" t="s">
        <v>117</v>
      </c>
      <c r="AC10" s="330" t="s">
        <v>126</v>
      </c>
      <c r="AD10" s="331" t="s">
        <v>57</v>
      </c>
      <c r="AE10" s="326" t="s">
        <v>113</v>
      </c>
      <c r="AF10" s="326" t="s">
        <v>127</v>
      </c>
      <c r="AG10" s="326" t="s">
        <v>128</v>
      </c>
      <c r="AH10" s="307" t="s">
        <v>129</v>
      </c>
      <c r="AI10" s="326" t="s">
        <v>130</v>
      </c>
      <c r="AJ10" s="326" t="s">
        <v>131</v>
      </c>
      <c r="AK10" s="326" t="s">
        <v>61</v>
      </c>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row>
    <row r="11" spans="1:69" s="4" customFormat="1" ht="94.5" customHeight="1">
      <c r="A11" s="323"/>
      <c r="B11" s="325"/>
      <c r="C11" s="326"/>
      <c r="D11" s="326"/>
      <c r="E11" s="325"/>
      <c r="F11" s="308"/>
      <c r="G11" s="326"/>
      <c r="H11" s="308"/>
      <c r="I11" s="335"/>
      <c r="J11" s="308"/>
      <c r="K11" s="308"/>
      <c r="L11" s="335"/>
      <c r="M11" s="335"/>
      <c r="N11" s="326"/>
      <c r="O11" s="332"/>
      <c r="P11" s="326"/>
      <c r="Q11" s="308"/>
      <c r="R11" s="7" t="s">
        <v>132</v>
      </c>
      <c r="S11" s="7" t="s">
        <v>133</v>
      </c>
      <c r="T11" s="7" t="s">
        <v>134</v>
      </c>
      <c r="U11" s="7" t="s">
        <v>135</v>
      </c>
      <c r="V11" s="7" t="s">
        <v>136</v>
      </c>
      <c r="W11" s="7" t="s">
        <v>137</v>
      </c>
      <c r="X11" s="330"/>
      <c r="Y11" s="330"/>
      <c r="Z11" s="330"/>
      <c r="AA11" s="330"/>
      <c r="AB11" s="330"/>
      <c r="AC11" s="330"/>
      <c r="AD11" s="332"/>
      <c r="AE11" s="326"/>
      <c r="AF11" s="326"/>
      <c r="AG11" s="326"/>
      <c r="AH11" s="308"/>
      <c r="AI11" s="326"/>
      <c r="AJ11" s="326"/>
      <c r="AK11" s="326"/>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row>
    <row r="12" spans="1:69" s="3" customFormat="1" ht="96.75" customHeight="1">
      <c r="A12" s="337">
        <v>1</v>
      </c>
      <c r="B12" s="312" t="s">
        <v>138</v>
      </c>
      <c r="C12" s="312" t="s">
        <v>139</v>
      </c>
      <c r="D12" s="312" t="s">
        <v>140</v>
      </c>
      <c r="E12" s="310" t="s">
        <v>141</v>
      </c>
      <c r="F12" s="312" t="s">
        <v>142</v>
      </c>
      <c r="G12" s="314">
        <v>2</v>
      </c>
      <c r="H12" s="316" t="str">
        <f>IF(G12&lt;=0,"",IF(G12&lt;=2,"Muy Baja",IF(G12&lt;=24,"Baja",IF(G12&lt;=500,"Media",IF(G12&lt;=5000,"Alta","Muy Alta")))))</f>
        <v>Muy Baja</v>
      </c>
      <c r="I12" s="318">
        <f>IF(H12="","",IF(H12="Muy Baja",0.2,IF(H12="Baja",0.4,IF(H12="Media",0.6,IF(H12="Alta",0.8,IF(H12="Muy Alta",1,))))))</f>
        <v>0.2</v>
      </c>
      <c r="J12" s="276" t="s">
        <v>143</v>
      </c>
      <c r="K12" s="318" t="str">
        <f>IF(NOT(ISERROR(MATCH(J12,'Tabla Impacto'!$B$221:$B$223,0))),'Tabla Impacto'!$F$223&amp;"Por favor no seleccionar los criterios de impacto(Afectación Económica o presupuestal y Pérdida Reputacional)",J12)</f>
        <v xml:space="preserve">     Entre 100 y 500 SMLMV </v>
      </c>
      <c r="L12" s="316" t="str">
        <f>IF(OR(K12='Tabla Impacto'!$C$11,K12='Tabla Impacto'!$D$11),"Leve",IF(OR(K12='Tabla Impacto'!$C$12,K12='Tabla Impacto'!$D$12),"Menor",IF(OR(K12='Tabla Impacto'!$C$13,K12='Tabla Impacto'!$D$13),"Moderado",IF(OR(K12='Tabla Impacto'!$C$14,K12='Tabla Impacto'!$D$14),"Mayor",IF(OR(K12='Tabla Impacto'!$C$15,K12='Tabla Impacto'!$D$15),"Catastrófico","")))))</f>
        <v>Mayor</v>
      </c>
      <c r="M12" s="318">
        <f>IF(L12="","",IF(L12="Leve",0.2,IF(L12="Menor",0.4,IF(L12="Moderado",0.6,IF(L12="Mayor",0.8,IF(L12="Catastrófico",1,))))))</f>
        <v>0.8</v>
      </c>
      <c r="N12" s="274" t="str">
        <f>IF(OR(AND(H12="Muy Baja",L12="Leve"),AND(H12="Muy Baja",L12="Menor"),AND(H12="Baja",L12="Leve")),"Bajo",IF(OR(AND(H12="Muy baja",L12="Moderado"),AND(H12="Baja",L12="Menor"),AND(H12="Baja",L12="Moderado"),AND(H12="Media",L12="Leve"),AND(H12="Media",L12="Menor"),AND(H12="Media",L12="Moderado"),AND(H12="Alta",L12="Leve"),AND(H12="Alta",L12="Menor")),"Moderado",IF(OR(AND(H12="Muy Baja",L12="Mayor"),AND(H12="Baja",L12="Mayor"),AND(H12="Media",L12="Mayor"),AND(H12="Alta",L12="Moderado"),AND(H12="Alta",L12="Mayor"),AND(H12="Muy Alta",L12="Leve"),AND(H12="Muy Alta",L12="Menor"),AND(H12="Muy Alta",L12="Moderado"),AND(H12="Muy Alta",L12="Mayor")),"Alto",IF(OR(AND(H12="Muy Baja",L12="Catastrófico"),AND(H12="Baja",L12="Catastrófico"),AND(H12="Media",L12="Catastrófico"),AND(H12="Alta",L12="Catastrófico"),AND(H12="Muy Alta",L12="Catastrófico")),"Extremo",""))))</f>
        <v>Alto</v>
      </c>
      <c r="O12" s="6">
        <v>1</v>
      </c>
      <c r="P12" s="166" t="s">
        <v>144</v>
      </c>
      <c r="Q12" s="156" t="str">
        <f>IF(OR(R12="Preventivo",R12="Detectivo"),"Probabilidad",IF(R12="Correctivo","Impacto",""))</f>
        <v>Probabilidad</v>
      </c>
      <c r="R12" s="151" t="s">
        <v>145</v>
      </c>
      <c r="S12" s="151" t="s">
        <v>146</v>
      </c>
      <c r="T12" s="152" t="str">
        <f>IF(AND(R12="Preventivo",S12="Automático"),"50%",IF(AND(R12="Preventivo",S12="Manual"),"40%",IF(AND(R12="Detectivo",S12="Automático"),"40%",IF(AND(R12="Detectivo",S12="Manual"),"30%",IF(AND(R12="Correctivo",S12="Automático"),"35%",IF(AND(R12="Correctivo",S12="Manual"),"25%",""))))))</f>
        <v>40%</v>
      </c>
      <c r="U12" s="151" t="s">
        <v>147</v>
      </c>
      <c r="V12" s="151" t="s">
        <v>148</v>
      </c>
      <c r="W12" s="151" t="s">
        <v>149</v>
      </c>
      <c r="X12" s="153">
        <f>IFERROR(IF(Q12="Probabilidad",(I12-(+I12*T12)),IF(Q12="Impacto",I12,"")),"")</f>
        <v>0.12</v>
      </c>
      <c r="Y12" s="154" t="str">
        <f>IFERROR(IF(X12="","",IF(X12&lt;=0.2,"Muy Baja",IF(X12&lt;=0.4,"Baja",IF(X12&lt;=0.6,"Media",IF(X12&lt;=0.8,"Alta","Muy Alta"))))),"")</f>
        <v>Muy Baja</v>
      </c>
      <c r="Z12" s="155">
        <f>+X12</f>
        <v>0.12</v>
      </c>
      <c r="AA12" s="154" t="str">
        <f>IFERROR(IF(AB12="","",IF(AB12&lt;=0.2,"Leve",IF(AB12&lt;=0.4,"Menor",IF(AB12&lt;=0.6,"Moderado",IF(AB12&lt;=0.8,"Mayor","Catastrófico"))))),"")</f>
        <v>Mayor</v>
      </c>
      <c r="AB12" s="155">
        <f>IFERROR(IF(Q12="Impacto",(M12-(+M12*T12)),IF(Q12="Probabilidad",M12,"")),"")</f>
        <v>0.8</v>
      </c>
      <c r="AC12" s="160" t="str">
        <f>IFERROR(IF(OR(AND(Y12="Muy Baja",AA12="Leve"),AND(Y12="Muy Baja",AA12="Menor"),AND(Y12="Baja",AA12="Leve")),"Bajo",IF(OR(AND(Y12="Muy baja",AA12="Moderado"),AND(Y12="Baja",AA12="Menor"),AND(Y12="Baja",AA12="Moderado"),AND(Y12="Media",AA12="Leve"),AND(Y12="Media",AA12="Menor"),AND(Y12="Media",AA12="Moderado"),AND(Y12="Alta",AA12="Leve"),AND(Y12="Alta",AA12="Menor")),"Moderado",IF(OR(AND(Y12="Muy Baja",AA12="Mayor"),AND(Y12="Baja",AA12="Mayor"),AND(Y12="Media",AA12="Mayor"),AND(Y12="Alta",AA12="Moderado"),AND(Y12="Alta",AA12="Mayor"),AND(Y12="Muy Alta",AA12="Leve"),AND(Y12="Muy Alta",AA12="Menor"),AND(Y12="Muy Alta",AA12="Moderado"),AND(Y12="Muy Alta",AA12="Mayor")),"Alto",IF(OR(AND(Y12="Muy Baja",AA12="Catastrófico"),AND(Y12="Baja",AA12="Catastrófico"),AND(Y12="Media",AA12="Catastrófico"),AND(Y12="Alta",AA12="Catastrófico"),AND(Y12="Muy Alta",AA12="Catastrófico")),"Extremo","")))),"")</f>
        <v>Alto</v>
      </c>
      <c r="AD12" s="157" t="s">
        <v>150</v>
      </c>
      <c r="AE12" s="163"/>
      <c r="AF12" s="165"/>
      <c r="AG12" s="164"/>
      <c r="AH12" s="164"/>
      <c r="AI12" s="159"/>
      <c r="AJ12" s="114"/>
      <c r="AK12" s="158"/>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row>
    <row r="13" spans="1:69" ht="96.75" customHeight="1">
      <c r="A13" s="338"/>
      <c r="B13" s="313"/>
      <c r="C13" s="313"/>
      <c r="D13" s="313"/>
      <c r="E13" s="311"/>
      <c r="F13" s="313"/>
      <c r="G13" s="315"/>
      <c r="H13" s="317"/>
      <c r="I13" s="319"/>
      <c r="J13" s="277"/>
      <c r="K13" s="319">
        <f>IF(NOT(ISERROR(MATCH(J13,_xlfn.ANCHORARRAY(#REF!),0))),#REF!&amp;"Por favor no seleccionar los criterios de impacto",J13)</f>
        <v>0</v>
      </c>
      <c r="L13" s="317"/>
      <c r="M13" s="319"/>
      <c r="N13" s="275"/>
      <c r="O13" s="6">
        <v>2</v>
      </c>
      <c r="P13" s="166"/>
      <c r="Q13" s="156"/>
      <c r="R13" s="151"/>
      <c r="S13" s="151"/>
      <c r="T13" s="152"/>
      <c r="U13" s="151"/>
      <c r="V13" s="151"/>
      <c r="W13" s="151"/>
      <c r="X13" s="153"/>
      <c r="Y13" s="154"/>
      <c r="Z13" s="155"/>
      <c r="AA13" s="154"/>
      <c r="AB13" s="155"/>
      <c r="AC13" s="160"/>
      <c r="AD13" s="157"/>
      <c r="AE13" s="163"/>
      <c r="AF13" s="163"/>
      <c r="AG13" s="164"/>
      <c r="AH13" s="164"/>
      <c r="AI13" s="162"/>
      <c r="AJ13" s="110"/>
      <c r="AK13" s="161"/>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row>
    <row r="14" spans="1:69" ht="18" customHeight="1">
      <c r="A14" s="338"/>
      <c r="B14" s="313"/>
      <c r="C14" s="313"/>
      <c r="D14" s="313"/>
      <c r="E14" s="311"/>
      <c r="F14" s="313"/>
      <c r="G14" s="315"/>
      <c r="H14" s="317"/>
      <c r="I14" s="319"/>
      <c r="J14" s="277"/>
      <c r="K14" s="319">
        <f>IF(NOT(ISERROR(MATCH(J14,_xlfn.ANCHORARRAY(#REF!),0))),#REF!&amp;"Por favor no seleccionar los criterios de impacto",J14)</f>
        <v>0</v>
      </c>
      <c r="L14" s="317"/>
      <c r="M14" s="319"/>
      <c r="N14" s="275"/>
      <c r="O14" s="101">
        <v>3</v>
      </c>
      <c r="P14" s="167"/>
      <c r="Q14" s="102"/>
      <c r="R14" s="103"/>
      <c r="S14" s="103"/>
      <c r="T14" s="104"/>
      <c r="U14" s="113"/>
      <c r="V14" s="113"/>
      <c r="W14" s="113"/>
      <c r="X14" s="105"/>
      <c r="Y14" s="106"/>
      <c r="Z14" s="107"/>
      <c r="AA14" s="106"/>
      <c r="AB14" s="107"/>
      <c r="AC14" s="108"/>
      <c r="AD14" s="109"/>
      <c r="AE14" s="110"/>
      <c r="AF14" s="111"/>
      <c r="AG14" s="112"/>
      <c r="AH14" s="112"/>
      <c r="AI14" s="112"/>
      <c r="AJ14" s="110"/>
      <c r="AK14" s="111"/>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row>
    <row r="15" spans="1:69" s="3" customFormat="1" ht="96.75" customHeight="1">
      <c r="A15" s="337">
        <v>2</v>
      </c>
      <c r="B15" s="312" t="s">
        <v>138</v>
      </c>
      <c r="C15" s="312" t="s">
        <v>151</v>
      </c>
      <c r="D15" s="312" t="s">
        <v>152</v>
      </c>
      <c r="E15" s="310" t="s">
        <v>153</v>
      </c>
      <c r="F15" s="312" t="s">
        <v>154</v>
      </c>
      <c r="G15" s="314">
        <v>12</v>
      </c>
      <c r="H15" s="316" t="str">
        <f>IF(G15&lt;=0,"",IF(G15&lt;=2,"Muy Baja",IF(G15&lt;=24,"Baja",IF(G15&lt;=500,"Media",IF(G15&lt;=5000,"Alta","Muy Alta")))))</f>
        <v>Baja</v>
      </c>
      <c r="I15" s="318">
        <f>IF(H15="","",IF(H15="Muy Baja",0.2,IF(H15="Baja",0.4,IF(H15="Media",0.6,IF(H15="Alta",0.8,IF(H15="Muy Alta",1,))))))</f>
        <v>0.4</v>
      </c>
      <c r="J15" s="276" t="s">
        <v>155</v>
      </c>
      <c r="K15" s="318" t="str">
        <f>IF(NOT(ISERROR(MATCH(J15,'Tabla Impacto'!$B$221:$B$223,0))),'Tabla Impacto'!$F$223&amp;"Por favor no seleccionar los criterios de impacto(Afectación Económica o presupuestal y Pérdida Reputacional)",J15)</f>
        <v xml:space="preserve">     El riesgo afecta la imagen de de la entidad con efecto publicitario sostenido a nivel de sector administrativo, nivel departamental o municipal</v>
      </c>
      <c r="L15" s="316" t="str">
        <f>IF(OR(K15='Tabla Impacto'!$C$11,K15='Tabla Impacto'!$D$11),"Leve",IF(OR(K15='Tabla Impacto'!$C$12,K15='Tabla Impacto'!$D$12),"Menor",IF(OR(K15='Tabla Impacto'!$C$13,K15='Tabla Impacto'!$D$13),"Moderado",IF(OR(K15='Tabla Impacto'!$C$14,K15='Tabla Impacto'!$D$14),"Mayor",IF(OR(K15='Tabla Impacto'!$C$15,K15='Tabla Impacto'!$D$15),"Catastrófico","")))))</f>
        <v>Mayor</v>
      </c>
      <c r="M15" s="318">
        <f>IF(L15="","",IF(L15="Leve",0.2,IF(L15="Menor",0.4,IF(L15="Moderado",0.6,IF(L15="Mayor",0.8,IF(L15="Catastrófico",1,))))))</f>
        <v>0.8</v>
      </c>
      <c r="N15" s="274" t="str">
        <f>IF(OR(AND(H15="Muy Baja",L15="Leve"),AND(H15="Muy Baja",L15="Menor"),AND(H15="Baja",L15="Leve")),"Bajo",IF(OR(AND(H15="Muy baja",L15="Moderado"),AND(H15="Baja",L15="Menor"),AND(H15="Baja",L15="Moderado"),AND(H15="Media",L15="Leve"),AND(H15="Media",L15="Menor"),AND(H15="Media",L15="Moderado"),AND(H15="Alta",L15="Leve"),AND(H15="Alta",L15="Menor")),"Moderado",IF(OR(AND(H15="Muy Baja",L15="Mayor"),AND(H15="Baja",L15="Mayor"),AND(H15="Media",L15="Mayor"),AND(H15="Alta",L15="Moderado"),AND(H15="Alta",L15="Mayor"),AND(H15="Muy Alta",L15="Leve"),AND(H15="Muy Alta",L15="Menor"),AND(H15="Muy Alta",L15="Moderado"),AND(H15="Muy Alta",L15="Mayor")),"Alto",IF(OR(AND(H15="Muy Baja",L15="Catastrófico"),AND(H15="Baja",L15="Catastrófico"),AND(H15="Media",L15="Catastrófico"),AND(H15="Alta",L15="Catastrófico"),AND(H15="Muy Alta",L15="Catastrófico")),"Extremo",""))))</f>
        <v>Alto</v>
      </c>
      <c r="O15" s="6">
        <v>1</v>
      </c>
      <c r="P15" s="166" t="s">
        <v>156</v>
      </c>
      <c r="Q15" s="156" t="str">
        <f>IF(OR(R15="Preventivo",R15="Detectivo"),"Probabilidad",IF(R15="Correctivo","Impacto",""))</f>
        <v>Probabilidad</v>
      </c>
      <c r="R15" s="151" t="s">
        <v>145</v>
      </c>
      <c r="S15" s="151" t="s">
        <v>146</v>
      </c>
      <c r="T15" s="152" t="str">
        <f>IF(AND(R15="Preventivo",S15="Automático"),"50%",IF(AND(R15="Preventivo",S15="Manual"),"40%",IF(AND(R15="Detectivo",S15="Automático"),"40%",IF(AND(R15="Detectivo",S15="Manual"),"30%",IF(AND(R15="Correctivo",S15="Automático"),"35%",IF(AND(R15="Correctivo",S15="Manual"),"25%",""))))))</f>
        <v>40%</v>
      </c>
      <c r="U15" s="151" t="s">
        <v>147</v>
      </c>
      <c r="V15" s="151" t="s">
        <v>148</v>
      </c>
      <c r="W15" s="151" t="s">
        <v>149</v>
      </c>
      <c r="X15" s="153">
        <f>IFERROR(IF(Q15="Probabilidad",(I15-(+I15*T15)),IF(Q15="Impacto",I15,"")),"")</f>
        <v>0.24</v>
      </c>
      <c r="Y15" s="154" t="str">
        <f>IFERROR(IF(X15="","",IF(X15&lt;=0.2,"Muy Baja",IF(X15&lt;=0.4,"Baja",IF(X15&lt;=0.6,"Media",IF(X15&lt;=0.8,"Alta","Muy Alta"))))),"")</f>
        <v>Baja</v>
      </c>
      <c r="Z15" s="155">
        <f>+X15</f>
        <v>0.24</v>
      </c>
      <c r="AA15" s="154" t="str">
        <f>IFERROR(IF(AB15="","",IF(AB15&lt;=0.2,"Leve",IF(AB15&lt;=0.4,"Menor",IF(AB15&lt;=0.6,"Moderado",IF(AB15&lt;=0.8,"Mayor","Catastrófico"))))),"")</f>
        <v>Mayor</v>
      </c>
      <c r="AB15" s="155">
        <f>IFERROR(IF(Q15="Impacto",(M15-(+M15*T15)),IF(Q15="Probabilidad",M15,"")),"")</f>
        <v>0.8</v>
      </c>
      <c r="AC15" s="160" t="str">
        <f>IFERROR(IF(OR(AND(Y15="Muy Baja",AA15="Leve"),AND(Y15="Muy Baja",AA15="Menor"),AND(Y15="Baja",AA15="Leve")),"Bajo",IF(OR(AND(Y15="Muy baja",AA15="Moderado"),AND(Y15="Baja",AA15="Menor"),AND(Y15="Baja",AA15="Moderado"),AND(Y15="Media",AA15="Leve"),AND(Y15="Media",AA15="Menor"),AND(Y15="Media",AA15="Moderado"),AND(Y15="Alta",AA15="Leve"),AND(Y15="Alta",AA15="Menor")),"Moderado",IF(OR(AND(Y15="Muy Baja",AA15="Mayor"),AND(Y15="Baja",AA15="Mayor"),AND(Y15="Media",AA15="Mayor"),AND(Y15="Alta",AA15="Moderado"),AND(Y15="Alta",AA15="Mayor"),AND(Y15="Muy Alta",AA15="Leve"),AND(Y15="Muy Alta",AA15="Menor"),AND(Y15="Muy Alta",AA15="Moderado"),AND(Y15="Muy Alta",AA15="Mayor")),"Alto",IF(OR(AND(Y15="Muy Baja",AA15="Catastrófico"),AND(Y15="Baja",AA15="Catastrófico"),AND(Y15="Media",AA15="Catastrófico"),AND(Y15="Alta",AA15="Catastrófico"),AND(Y15="Muy Alta",AA15="Catastrófico")),"Extremo","")))),"")</f>
        <v>Alto</v>
      </c>
      <c r="AD15" s="157" t="s">
        <v>150</v>
      </c>
      <c r="AE15" s="163" t="s">
        <v>157</v>
      </c>
      <c r="AF15" s="165"/>
      <c r="AG15" s="164"/>
      <c r="AH15" s="164"/>
      <c r="AI15" s="159"/>
      <c r="AJ15" s="114"/>
      <c r="AK15" s="158"/>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row>
    <row r="16" spans="1:69" ht="96.75" customHeight="1">
      <c r="A16" s="338"/>
      <c r="B16" s="313"/>
      <c r="C16" s="313"/>
      <c r="D16" s="313"/>
      <c r="E16" s="311"/>
      <c r="F16" s="313"/>
      <c r="G16" s="315"/>
      <c r="H16" s="317"/>
      <c r="I16" s="319"/>
      <c r="J16" s="277"/>
      <c r="K16" s="319">
        <f>IF(NOT(ISERROR(MATCH(J16,_xlfn.ANCHORARRAY(#REF!),0))),#REF!&amp;"Por favor no seleccionar los criterios de impacto",J16)</f>
        <v>0</v>
      </c>
      <c r="L16" s="317"/>
      <c r="M16" s="319"/>
      <c r="N16" s="275"/>
      <c r="O16" s="6">
        <v>2</v>
      </c>
      <c r="P16" s="166"/>
      <c r="Q16" s="156"/>
      <c r="R16" s="151"/>
      <c r="S16" s="151"/>
      <c r="T16" s="152"/>
      <c r="U16" s="151"/>
      <c r="V16" s="151"/>
      <c r="W16" s="151"/>
      <c r="X16" s="153"/>
      <c r="Y16" s="154"/>
      <c r="Z16" s="155"/>
      <c r="AA16" s="154"/>
      <c r="AB16" s="155"/>
      <c r="AC16" s="160"/>
      <c r="AD16" s="157"/>
      <c r="AE16" s="163"/>
      <c r="AF16" s="163"/>
      <c r="AG16" s="164"/>
      <c r="AH16" s="164"/>
      <c r="AI16" s="162"/>
      <c r="AJ16" s="110"/>
      <c r="AK16" s="161"/>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row>
    <row r="17" spans="1:69" ht="18" customHeight="1">
      <c r="A17" s="338"/>
      <c r="B17" s="313"/>
      <c r="C17" s="313"/>
      <c r="D17" s="313"/>
      <c r="E17" s="311"/>
      <c r="F17" s="313"/>
      <c r="G17" s="315"/>
      <c r="H17" s="317"/>
      <c r="I17" s="319"/>
      <c r="J17" s="277"/>
      <c r="K17" s="319">
        <f>IF(NOT(ISERROR(MATCH(J17,_xlfn.ANCHORARRAY(#REF!),0))),#REF!&amp;"Por favor no seleccionar los criterios de impacto",J17)</f>
        <v>0</v>
      </c>
      <c r="L17" s="317"/>
      <c r="M17" s="319"/>
      <c r="N17" s="275"/>
      <c r="O17" s="101">
        <v>3</v>
      </c>
      <c r="P17" s="167"/>
      <c r="Q17" s="102"/>
      <c r="R17" s="103"/>
      <c r="S17" s="103"/>
      <c r="T17" s="104"/>
      <c r="U17" s="113"/>
      <c r="V17" s="113"/>
      <c r="W17" s="113"/>
      <c r="X17" s="105"/>
      <c r="Y17" s="106"/>
      <c r="Z17" s="107"/>
      <c r="AA17" s="106"/>
      <c r="AB17" s="107"/>
      <c r="AC17" s="108"/>
      <c r="AD17" s="109"/>
      <c r="AE17" s="110"/>
      <c r="AF17" s="111"/>
      <c r="AG17" s="112"/>
      <c r="AH17" s="112"/>
      <c r="AI17" s="112"/>
      <c r="AJ17" s="110"/>
      <c r="AK17" s="111"/>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row>
    <row r="18" spans="1:69" s="3" customFormat="1" ht="96.75" customHeight="1">
      <c r="A18" s="337">
        <v>3</v>
      </c>
      <c r="B18" s="312" t="s">
        <v>138</v>
      </c>
      <c r="C18" s="312" t="s">
        <v>158</v>
      </c>
      <c r="D18" s="312" t="s">
        <v>159</v>
      </c>
      <c r="E18" s="310" t="s">
        <v>160</v>
      </c>
      <c r="F18" s="312" t="s">
        <v>154</v>
      </c>
      <c r="G18" s="314">
        <v>12</v>
      </c>
      <c r="H18" s="316" t="str">
        <f>IF(G18&lt;=0,"",IF(G18&lt;=2,"Muy Baja",IF(G18&lt;=24,"Baja",IF(G18&lt;=500,"Media",IF(G18&lt;=5000,"Alta","Muy Alta")))))</f>
        <v>Baja</v>
      </c>
      <c r="I18" s="318">
        <f>IF(H18="","",IF(H18="Muy Baja",0.2,IF(H18="Baja",0.4,IF(H18="Media",0.6,IF(H18="Alta",0.8,IF(H18="Muy Alta",1,))))))</f>
        <v>0.4</v>
      </c>
      <c r="J18" s="276" t="s">
        <v>155</v>
      </c>
      <c r="K18" s="318" t="str">
        <f>IF(NOT(ISERROR(MATCH(J18,'Tabla Impacto'!$B$221:$B$223,0))),'Tabla Impacto'!$F$223&amp;"Por favor no seleccionar los criterios de impacto(Afectación Económica o presupuestal y Pérdida Reputacional)",J18)</f>
        <v xml:space="preserve">     El riesgo afecta la imagen de de la entidad con efecto publicitario sostenido a nivel de sector administrativo, nivel departamental o municipal</v>
      </c>
      <c r="L18" s="316" t="str">
        <f>IF(OR(K18='Tabla Impacto'!$C$11,K18='Tabla Impacto'!$D$11),"Leve",IF(OR(K18='Tabla Impacto'!$C$12,K18='Tabla Impacto'!$D$12),"Menor",IF(OR(K18='Tabla Impacto'!$C$13,K18='Tabla Impacto'!$D$13),"Moderado",IF(OR(K18='Tabla Impacto'!$C$14,K18='Tabla Impacto'!$D$14),"Mayor",IF(OR(K18='Tabla Impacto'!$C$15,K18='Tabla Impacto'!$D$15),"Catastrófico","")))))</f>
        <v>Mayor</v>
      </c>
      <c r="M18" s="318">
        <f>IF(L18="","",IF(L18="Leve",0.2,IF(L18="Menor",0.4,IF(L18="Moderado",0.6,IF(L18="Mayor",0.8,IF(L18="Catastrófico",1,))))))</f>
        <v>0.8</v>
      </c>
      <c r="N18" s="274" t="str">
        <f>IF(OR(AND(H18="Muy Baja",L18="Leve"),AND(H18="Muy Baja",L18="Menor"),AND(H18="Baja",L18="Leve")),"Bajo",IF(OR(AND(H18="Muy baja",L18="Moderado"),AND(H18="Baja",L18="Menor"),AND(H18="Baja",L18="Moderado"),AND(H18="Media",L18="Leve"),AND(H18="Media",L18="Menor"),AND(H18="Media",L18="Moderado"),AND(H18="Alta",L18="Leve"),AND(H18="Alta",L18="Menor")),"Moderado",IF(OR(AND(H18="Muy Baja",L18="Mayor"),AND(H18="Baja",L18="Mayor"),AND(H18="Media",L18="Mayor"),AND(H18="Alta",L18="Moderado"),AND(H18="Alta",L18="Mayor"),AND(H18="Muy Alta",L18="Leve"),AND(H18="Muy Alta",L18="Menor"),AND(H18="Muy Alta",L18="Moderado"),AND(H18="Muy Alta",L18="Mayor")),"Alto",IF(OR(AND(H18="Muy Baja",L18="Catastrófico"),AND(H18="Baja",L18="Catastrófico"),AND(H18="Media",L18="Catastrófico"),AND(H18="Alta",L18="Catastrófico"),AND(H18="Muy Alta",L18="Catastrófico")),"Extremo",""))))</f>
        <v>Alto</v>
      </c>
      <c r="O18" s="6">
        <v>1</v>
      </c>
      <c r="P18" s="166" t="s">
        <v>161</v>
      </c>
      <c r="Q18" s="156" t="str">
        <f>IF(OR(R18="Preventivo",R18="Detectivo"),"Probabilidad",IF(R18="Correctivo","Impacto",""))</f>
        <v>Probabilidad</v>
      </c>
      <c r="R18" s="151" t="s">
        <v>145</v>
      </c>
      <c r="S18" s="151" t="s">
        <v>146</v>
      </c>
      <c r="T18" s="152" t="str">
        <f>IF(AND(R18="Preventivo",S18="Automático"),"50%",IF(AND(R18="Preventivo",S18="Manual"),"40%",IF(AND(R18="Detectivo",S18="Automático"),"40%",IF(AND(R18="Detectivo",S18="Manual"),"30%",IF(AND(R18="Correctivo",S18="Automático"),"35%",IF(AND(R18="Correctivo",S18="Manual"),"25%",""))))))</f>
        <v>40%</v>
      </c>
      <c r="U18" s="151" t="s">
        <v>147</v>
      </c>
      <c r="V18" s="151" t="s">
        <v>148</v>
      </c>
      <c r="W18" s="151" t="s">
        <v>149</v>
      </c>
      <c r="X18" s="153">
        <f>IFERROR(IF(Q18="Probabilidad",(I18-(+I18*T18)),IF(Q18="Impacto",I18,"")),"")</f>
        <v>0.24</v>
      </c>
      <c r="Y18" s="154" t="str">
        <f>IFERROR(IF(X18="","",IF(X18&lt;=0.2,"Muy Baja",IF(X18&lt;=0.4,"Baja",IF(X18&lt;=0.6,"Media",IF(X18&lt;=0.8,"Alta","Muy Alta"))))),"")</f>
        <v>Baja</v>
      </c>
      <c r="Z18" s="155">
        <f>+X18</f>
        <v>0.24</v>
      </c>
      <c r="AA18" s="154" t="str">
        <f>IFERROR(IF(AB18="","",IF(AB18&lt;=0.2,"Leve",IF(AB18&lt;=0.4,"Menor",IF(AB18&lt;=0.6,"Moderado",IF(AB18&lt;=0.8,"Mayor","Catastrófico"))))),"")</f>
        <v>Mayor</v>
      </c>
      <c r="AB18" s="155">
        <f>IFERROR(IF(Q18="Impacto",(M18-(+M18*T18)),IF(Q18="Probabilidad",M18,"")),"")</f>
        <v>0.8</v>
      </c>
      <c r="AC18" s="160" t="str">
        <f>IFERROR(IF(OR(AND(Y18="Muy Baja",AA18="Leve"),AND(Y18="Muy Baja",AA18="Menor"),AND(Y18="Baja",AA18="Leve")),"Bajo",IF(OR(AND(Y18="Muy baja",AA18="Moderado"),AND(Y18="Baja",AA18="Menor"),AND(Y18="Baja",AA18="Moderado"),AND(Y18="Media",AA18="Leve"),AND(Y18="Media",AA18="Menor"),AND(Y18="Media",AA18="Moderado"),AND(Y18="Alta",AA18="Leve"),AND(Y18="Alta",AA18="Menor")),"Moderado",IF(OR(AND(Y18="Muy Baja",AA18="Mayor"),AND(Y18="Baja",AA18="Mayor"),AND(Y18="Media",AA18="Mayor"),AND(Y18="Alta",AA18="Moderado"),AND(Y18="Alta",AA18="Mayor"),AND(Y18="Muy Alta",AA18="Leve"),AND(Y18="Muy Alta",AA18="Menor"),AND(Y18="Muy Alta",AA18="Moderado"),AND(Y18="Muy Alta",AA18="Mayor")),"Alto",IF(OR(AND(Y18="Muy Baja",AA18="Catastrófico"),AND(Y18="Baja",AA18="Catastrófico"),AND(Y18="Media",AA18="Catastrófico"),AND(Y18="Alta",AA18="Catastrófico"),AND(Y18="Muy Alta",AA18="Catastrófico")),"Extremo","")))),"")</f>
        <v>Alto</v>
      </c>
      <c r="AD18" s="157" t="s">
        <v>150</v>
      </c>
      <c r="AE18" s="163"/>
      <c r="AF18" s="165"/>
      <c r="AG18" s="164"/>
      <c r="AH18" s="164"/>
      <c r="AI18" s="159"/>
      <c r="AJ18" s="114"/>
      <c r="AK18" s="158"/>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row>
    <row r="19" spans="1:69" ht="96.75" customHeight="1">
      <c r="A19" s="338"/>
      <c r="B19" s="313"/>
      <c r="C19" s="313"/>
      <c r="D19" s="313"/>
      <c r="E19" s="311"/>
      <c r="F19" s="313"/>
      <c r="G19" s="315"/>
      <c r="H19" s="317"/>
      <c r="I19" s="319"/>
      <c r="J19" s="277"/>
      <c r="K19" s="319">
        <f>IF(NOT(ISERROR(MATCH(J19,_xlfn.ANCHORARRAY(#REF!),0))),#REF!&amp;"Por favor no seleccionar los criterios de impacto",J19)</f>
        <v>0</v>
      </c>
      <c r="L19" s="317"/>
      <c r="M19" s="319"/>
      <c r="N19" s="275"/>
      <c r="O19" s="6">
        <v>2</v>
      </c>
      <c r="P19" s="166"/>
      <c r="Q19" s="156"/>
      <c r="R19" s="151"/>
      <c r="S19" s="151"/>
      <c r="T19" s="152"/>
      <c r="U19" s="151"/>
      <c r="V19" s="151"/>
      <c r="W19" s="151"/>
      <c r="X19" s="153"/>
      <c r="Y19" s="154"/>
      <c r="Z19" s="155"/>
      <c r="AA19" s="154"/>
      <c r="AB19" s="155"/>
      <c r="AC19" s="160"/>
      <c r="AD19" s="157"/>
      <c r="AE19" s="163"/>
      <c r="AF19" s="163"/>
      <c r="AG19" s="164"/>
      <c r="AH19" s="164"/>
      <c r="AI19" s="162"/>
      <c r="AJ19" s="110"/>
      <c r="AK19" s="161"/>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row>
    <row r="20" spans="1:69" ht="18" customHeight="1">
      <c r="A20" s="338"/>
      <c r="B20" s="313"/>
      <c r="C20" s="313"/>
      <c r="D20" s="313"/>
      <c r="E20" s="311"/>
      <c r="F20" s="313"/>
      <c r="G20" s="315"/>
      <c r="H20" s="317"/>
      <c r="I20" s="319"/>
      <c r="J20" s="277"/>
      <c r="K20" s="319">
        <f>IF(NOT(ISERROR(MATCH(J20,_xlfn.ANCHORARRAY(#REF!),0))),#REF!&amp;"Por favor no seleccionar los criterios de impacto",J20)</f>
        <v>0</v>
      </c>
      <c r="L20" s="317"/>
      <c r="M20" s="319"/>
      <c r="N20" s="275"/>
      <c r="O20" s="101">
        <v>3</v>
      </c>
      <c r="P20" s="167"/>
      <c r="Q20" s="102"/>
      <c r="R20" s="103"/>
      <c r="S20" s="103"/>
      <c r="T20" s="104"/>
      <c r="U20" s="113"/>
      <c r="V20" s="113"/>
      <c r="W20" s="113"/>
      <c r="X20" s="105"/>
      <c r="Y20" s="106"/>
      <c r="Z20" s="107"/>
      <c r="AA20" s="106"/>
      <c r="AB20" s="107"/>
      <c r="AC20" s="108"/>
      <c r="AD20" s="109"/>
      <c r="AE20" s="110"/>
      <c r="AF20" s="111"/>
      <c r="AG20" s="112"/>
      <c r="AH20" s="112"/>
      <c r="AI20" s="112"/>
      <c r="AJ20" s="110"/>
      <c r="AK20" s="111"/>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row>
    <row r="21" spans="1:69" s="3" customFormat="1" ht="96.75" customHeight="1">
      <c r="A21" s="337">
        <v>4</v>
      </c>
      <c r="B21" s="312" t="s">
        <v>138</v>
      </c>
      <c r="C21" s="312" t="s">
        <v>162</v>
      </c>
      <c r="D21" s="312" t="s">
        <v>163</v>
      </c>
      <c r="E21" s="310" t="s">
        <v>164</v>
      </c>
      <c r="F21" s="312" t="s">
        <v>154</v>
      </c>
      <c r="G21" s="314">
        <v>12</v>
      </c>
      <c r="H21" s="316" t="str">
        <f>IF(G21&lt;=0,"",IF(G21&lt;=2,"Muy Baja",IF(G21&lt;=24,"Baja",IF(G21&lt;=500,"Media",IF(G21&lt;=5000,"Alta","Muy Alta")))))</f>
        <v>Baja</v>
      </c>
      <c r="I21" s="318">
        <f>IF(H21="","",IF(H21="Muy Baja",0.2,IF(H21="Baja",0.4,IF(H21="Media",0.6,IF(H21="Alta",0.8,IF(H21="Muy Alta",1,))))))</f>
        <v>0.4</v>
      </c>
      <c r="J21" s="276" t="s">
        <v>155</v>
      </c>
      <c r="K21" s="318" t="str">
        <f>IF(NOT(ISERROR(MATCH(J21,'Tabla Impacto'!$B$221:$B$223,0))),'Tabla Impacto'!$F$223&amp;"Por favor no seleccionar los criterios de impacto(Afectación Económica o presupuestal y Pérdida Reputacional)",J21)</f>
        <v xml:space="preserve">     El riesgo afecta la imagen de de la entidad con efecto publicitario sostenido a nivel de sector administrativo, nivel departamental o municipal</v>
      </c>
      <c r="L21" s="316" t="str">
        <f>IF(OR(K21='Tabla Impacto'!$C$11,K21='Tabla Impacto'!$D$11),"Leve",IF(OR(K21='Tabla Impacto'!$C$12,K21='Tabla Impacto'!$D$12),"Menor",IF(OR(K21='Tabla Impacto'!$C$13,K21='Tabla Impacto'!$D$13),"Moderado",IF(OR(K21='Tabla Impacto'!$C$14,K21='Tabla Impacto'!$D$14),"Mayor",IF(OR(K21='Tabla Impacto'!$C$15,K21='Tabla Impacto'!$D$15),"Catastrófico","")))))</f>
        <v>Mayor</v>
      </c>
      <c r="M21" s="318">
        <f>IF(L21="","",IF(L21="Leve",0.2,IF(L21="Menor",0.4,IF(L21="Moderado",0.6,IF(L21="Mayor",0.8,IF(L21="Catastrófico",1,))))))</f>
        <v>0.8</v>
      </c>
      <c r="N21" s="274" t="str">
        <f>IF(OR(AND(H21="Muy Baja",L21="Leve"),AND(H21="Muy Baja",L21="Menor"),AND(H21="Baja",L21="Leve")),"Bajo",IF(OR(AND(H21="Muy baja",L21="Moderado"),AND(H21="Baja",L21="Menor"),AND(H21="Baja",L21="Moderado"),AND(H21="Media",L21="Leve"),AND(H21="Media",L21="Menor"),AND(H21="Media",L21="Moderado"),AND(H21="Alta",L21="Leve"),AND(H21="Alta",L21="Menor")),"Moderado",IF(OR(AND(H21="Muy Baja",L21="Mayor"),AND(H21="Baja",L21="Mayor"),AND(H21="Media",L21="Mayor"),AND(H21="Alta",L21="Moderado"),AND(H21="Alta",L21="Mayor"),AND(H21="Muy Alta",L21="Leve"),AND(H21="Muy Alta",L21="Menor"),AND(H21="Muy Alta",L21="Moderado"),AND(H21="Muy Alta",L21="Mayor")),"Alto",IF(OR(AND(H21="Muy Baja",L21="Catastrófico"),AND(H21="Baja",L21="Catastrófico"),AND(H21="Media",L21="Catastrófico"),AND(H21="Alta",L21="Catastrófico"),AND(H21="Muy Alta",L21="Catastrófico")),"Extremo",""))))</f>
        <v>Alto</v>
      </c>
      <c r="O21" s="6">
        <v>1</v>
      </c>
      <c r="P21" s="166" t="s">
        <v>165</v>
      </c>
      <c r="Q21" s="156" t="str">
        <f>IF(OR(R21="Preventivo",R21="Detectivo"),"Probabilidad",IF(R21="Correctivo","Impacto",""))</f>
        <v>Probabilidad</v>
      </c>
      <c r="R21" s="151" t="s">
        <v>145</v>
      </c>
      <c r="S21" s="151" t="s">
        <v>146</v>
      </c>
      <c r="T21" s="152" t="str">
        <f>IF(AND(R21="Preventivo",S21="Automático"),"50%",IF(AND(R21="Preventivo",S21="Manual"),"40%",IF(AND(R21="Detectivo",S21="Automático"),"40%",IF(AND(R21="Detectivo",S21="Manual"),"30%",IF(AND(R21="Correctivo",S21="Automático"),"35%",IF(AND(R21="Correctivo",S21="Manual"),"25%",""))))))</f>
        <v>40%</v>
      </c>
      <c r="U21" s="151" t="s">
        <v>147</v>
      </c>
      <c r="V21" s="151" t="s">
        <v>148</v>
      </c>
      <c r="W21" s="151" t="s">
        <v>149</v>
      </c>
      <c r="X21" s="153">
        <f>IFERROR(IF(Q21="Probabilidad",(I21-(+I21*T21)),IF(Q21="Impacto",I21,"")),"")</f>
        <v>0.24</v>
      </c>
      <c r="Y21" s="154" t="str">
        <f>IFERROR(IF(X21="","",IF(X21&lt;=0.2,"Muy Baja",IF(X21&lt;=0.4,"Baja",IF(X21&lt;=0.6,"Media",IF(X21&lt;=0.8,"Alta","Muy Alta"))))),"")</f>
        <v>Baja</v>
      </c>
      <c r="Z21" s="155">
        <f>+X21</f>
        <v>0.24</v>
      </c>
      <c r="AA21" s="154" t="str">
        <f>IFERROR(IF(AB21="","",IF(AB21&lt;=0.2,"Leve",IF(AB21&lt;=0.4,"Menor",IF(AB21&lt;=0.6,"Moderado",IF(AB21&lt;=0.8,"Mayor","Catastrófico"))))),"")</f>
        <v>Mayor</v>
      </c>
      <c r="AB21" s="155">
        <f>IFERROR(IF(Q21="Impacto",(M21-(+M21*T21)),IF(Q21="Probabilidad",M21,"")),"")</f>
        <v>0.8</v>
      </c>
      <c r="AC21" s="160" t="str">
        <f>IFERROR(IF(OR(AND(Y21="Muy Baja",AA21="Leve"),AND(Y21="Muy Baja",AA21="Menor"),AND(Y21="Baja",AA21="Leve")),"Bajo",IF(OR(AND(Y21="Muy baja",AA21="Moderado"),AND(Y21="Baja",AA21="Menor"),AND(Y21="Baja",AA21="Moderado"),AND(Y21="Media",AA21="Leve"),AND(Y21="Media",AA21="Menor"),AND(Y21="Media",AA21="Moderado"),AND(Y21="Alta",AA21="Leve"),AND(Y21="Alta",AA21="Menor")),"Moderado",IF(OR(AND(Y21="Muy Baja",AA21="Mayor"),AND(Y21="Baja",AA21="Mayor"),AND(Y21="Media",AA21="Mayor"),AND(Y21="Alta",AA21="Moderado"),AND(Y21="Alta",AA21="Mayor"),AND(Y21="Muy Alta",AA21="Leve"),AND(Y21="Muy Alta",AA21="Menor"),AND(Y21="Muy Alta",AA21="Moderado"),AND(Y21="Muy Alta",AA21="Mayor")),"Alto",IF(OR(AND(Y21="Muy Baja",AA21="Catastrófico"),AND(Y21="Baja",AA21="Catastrófico"),AND(Y21="Media",AA21="Catastrófico"),AND(Y21="Alta",AA21="Catastrófico"),AND(Y21="Muy Alta",AA21="Catastrófico")),"Extremo","")))),"")</f>
        <v>Alto</v>
      </c>
      <c r="AD21" s="157" t="s">
        <v>150</v>
      </c>
      <c r="AE21" s="163"/>
      <c r="AF21" s="165"/>
      <c r="AG21" s="164"/>
      <c r="AH21" s="164"/>
      <c r="AI21" s="159"/>
      <c r="AJ21" s="114"/>
      <c r="AK21" s="158"/>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row>
    <row r="22" spans="1:69" ht="96.75" customHeight="1">
      <c r="A22" s="338"/>
      <c r="B22" s="313"/>
      <c r="C22" s="313"/>
      <c r="D22" s="313"/>
      <c r="E22" s="311"/>
      <c r="F22" s="313"/>
      <c r="G22" s="315"/>
      <c r="H22" s="317"/>
      <c r="I22" s="319"/>
      <c r="J22" s="277"/>
      <c r="K22" s="319">
        <f>IF(NOT(ISERROR(MATCH(J22,_xlfn.ANCHORARRAY(#REF!),0))),#REF!&amp;"Por favor no seleccionar los criterios de impacto",J22)</f>
        <v>0</v>
      </c>
      <c r="L22" s="317"/>
      <c r="M22" s="319"/>
      <c r="N22" s="275"/>
      <c r="O22" s="6">
        <v>2</v>
      </c>
      <c r="P22" s="166"/>
      <c r="Q22" s="156"/>
      <c r="R22" s="151"/>
      <c r="S22" s="151"/>
      <c r="T22" s="152"/>
      <c r="U22" s="151"/>
      <c r="V22" s="151"/>
      <c r="W22" s="151"/>
      <c r="X22" s="153"/>
      <c r="Y22" s="154"/>
      <c r="Z22" s="155"/>
      <c r="AA22" s="154"/>
      <c r="AB22" s="155"/>
      <c r="AC22" s="160"/>
      <c r="AD22" s="157"/>
      <c r="AE22" s="163"/>
      <c r="AF22" s="163"/>
      <c r="AG22" s="164"/>
      <c r="AH22" s="164"/>
      <c r="AI22" s="162"/>
      <c r="AJ22" s="110"/>
      <c r="AK22" s="161"/>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row>
    <row r="23" spans="1:69" ht="18" customHeight="1">
      <c r="A23" s="338"/>
      <c r="B23" s="313"/>
      <c r="C23" s="313"/>
      <c r="D23" s="313"/>
      <c r="E23" s="311"/>
      <c r="F23" s="313"/>
      <c r="G23" s="315"/>
      <c r="H23" s="317"/>
      <c r="I23" s="319"/>
      <c r="J23" s="277"/>
      <c r="K23" s="319">
        <f>IF(NOT(ISERROR(MATCH(J23,_xlfn.ANCHORARRAY(#REF!),0))),#REF!&amp;"Por favor no seleccionar los criterios de impacto",J23)</f>
        <v>0</v>
      </c>
      <c r="L23" s="317"/>
      <c r="M23" s="319"/>
      <c r="N23" s="275"/>
      <c r="O23" s="101">
        <v>3</v>
      </c>
      <c r="P23" s="167"/>
      <c r="Q23" s="102"/>
      <c r="R23" s="103"/>
      <c r="S23" s="103"/>
      <c r="T23" s="104"/>
      <c r="U23" s="113"/>
      <c r="V23" s="113"/>
      <c r="W23" s="113"/>
      <c r="X23" s="105"/>
      <c r="Y23" s="106"/>
      <c r="Z23" s="107"/>
      <c r="AA23" s="106"/>
      <c r="AB23" s="107"/>
      <c r="AC23" s="108"/>
      <c r="AD23" s="109"/>
      <c r="AE23" s="110"/>
      <c r="AF23" s="111"/>
      <c r="AG23" s="112"/>
      <c r="AH23" s="112"/>
      <c r="AI23" s="112"/>
      <c r="AJ23" s="110"/>
      <c r="AK23" s="111"/>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row>
    <row r="24" spans="1:69" s="3" customFormat="1" ht="96.75" customHeight="1">
      <c r="A24" s="337">
        <v>5</v>
      </c>
      <c r="B24" s="312" t="s">
        <v>138</v>
      </c>
      <c r="C24" s="312" t="s">
        <v>166</v>
      </c>
      <c r="D24" s="312" t="s">
        <v>167</v>
      </c>
      <c r="E24" s="310" t="s">
        <v>168</v>
      </c>
      <c r="F24" s="312" t="s">
        <v>154</v>
      </c>
      <c r="G24" s="314">
        <v>12</v>
      </c>
      <c r="H24" s="316" t="str">
        <f>IF(G24&lt;=0,"",IF(G24&lt;=2,"Muy Baja",IF(G24&lt;=24,"Baja",IF(G24&lt;=500,"Media",IF(G24&lt;=5000,"Alta","Muy Alta")))))</f>
        <v>Baja</v>
      </c>
      <c r="I24" s="318">
        <f>IF(H24="","",IF(H24="Muy Baja",0.2,IF(H24="Baja",0.4,IF(H24="Media",0.6,IF(H24="Alta",0.8,IF(H24="Muy Alta",1,))))))</f>
        <v>0.4</v>
      </c>
      <c r="J24" s="276" t="s">
        <v>155</v>
      </c>
      <c r="K24" s="318" t="str">
        <f>IF(NOT(ISERROR(MATCH(J24,'Tabla Impacto'!$B$221:$B$223,0))),'Tabla Impacto'!$F$223&amp;"Por favor no seleccionar los criterios de impacto(Afectación Económica o presupuestal y Pérdida Reputacional)",J24)</f>
        <v xml:space="preserve">     El riesgo afecta la imagen de de la entidad con efecto publicitario sostenido a nivel de sector administrativo, nivel departamental o municipal</v>
      </c>
      <c r="L24" s="316" t="str">
        <f>IF(OR(K24='Tabla Impacto'!$C$11,K24='Tabla Impacto'!$D$11),"Leve",IF(OR(K24='Tabla Impacto'!$C$12,K24='Tabla Impacto'!$D$12),"Menor",IF(OR(K24='Tabla Impacto'!$C$13,K24='Tabla Impacto'!$D$13),"Moderado",IF(OR(K24='Tabla Impacto'!$C$14,K24='Tabla Impacto'!$D$14),"Mayor",IF(OR(K24='Tabla Impacto'!$C$15,K24='Tabla Impacto'!$D$15),"Catastrófico","")))))</f>
        <v>Mayor</v>
      </c>
      <c r="M24" s="318">
        <f>IF(L24="","",IF(L24="Leve",0.2,IF(L24="Menor",0.4,IF(L24="Moderado",0.6,IF(L24="Mayor",0.8,IF(L24="Catastrófico",1,))))))</f>
        <v>0.8</v>
      </c>
      <c r="N24" s="274" t="str">
        <f>IF(OR(AND(H24="Muy Baja",L24="Leve"),AND(H24="Muy Baja",L24="Menor"),AND(H24="Baja",L24="Leve")),"Bajo",IF(OR(AND(H24="Muy baja",L24="Moderado"),AND(H24="Baja",L24="Menor"),AND(H24="Baja",L24="Moderado"),AND(H24="Media",L24="Leve"),AND(H24="Media",L24="Menor"),AND(H24="Media",L24="Moderado"),AND(H24="Alta",L24="Leve"),AND(H24="Alta",L24="Menor")),"Moderado",IF(OR(AND(H24="Muy Baja",L24="Mayor"),AND(H24="Baja",L24="Mayor"),AND(H24="Media",L24="Mayor"),AND(H24="Alta",L24="Moderado"),AND(H24="Alta",L24="Mayor"),AND(H24="Muy Alta",L24="Leve"),AND(H24="Muy Alta",L24="Menor"),AND(H24="Muy Alta",L24="Moderado"),AND(H24="Muy Alta",L24="Mayor")),"Alto",IF(OR(AND(H24="Muy Baja",L24="Catastrófico"),AND(H24="Baja",L24="Catastrófico"),AND(H24="Media",L24="Catastrófico"),AND(H24="Alta",L24="Catastrófico"),AND(H24="Muy Alta",L24="Catastrófico")),"Extremo",""))))</f>
        <v>Alto</v>
      </c>
      <c r="O24" s="6">
        <v>1</v>
      </c>
      <c r="P24" s="166" t="s">
        <v>169</v>
      </c>
      <c r="Q24" s="156" t="str">
        <f>IF(OR(R24="Preventivo",R24="Detectivo"),"Probabilidad",IF(R24="Correctivo","Impacto",""))</f>
        <v>Probabilidad</v>
      </c>
      <c r="R24" s="151" t="s">
        <v>145</v>
      </c>
      <c r="S24" s="151" t="s">
        <v>146</v>
      </c>
      <c r="T24" s="152" t="str">
        <f>IF(AND(R24="Preventivo",S24="Automático"),"50%",IF(AND(R24="Preventivo",S24="Manual"),"40%",IF(AND(R24="Detectivo",S24="Automático"),"40%",IF(AND(R24="Detectivo",S24="Manual"),"30%",IF(AND(R24="Correctivo",S24="Automático"),"35%",IF(AND(R24="Correctivo",S24="Manual"),"25%",""))))))</f>
        <v>40%</v>
      </c>
      <c r="U24" s="151" t="s">
        <v>147</v>
      </c>
      <c r="V24" s="151" t="s">
        <v>148</v>
      </c>
      <c r="W24" s="151" t="s">
        <v>149</v>
      </c>
      <c r="X24" s="153">
        <f>IFERROR(IF(Q24="Probabilidad",(I24-(+I24*T24)),IF(Q24="Impacto",I24,"")),"")</f>
        <v>0.24</v>
      </c>
      <c r="Y24" s="154" t="str">
        <f>IFERROR(IF(X24="","",IF(X24&lt;=0.2,"Muy Baja",IF(X24&lt;=0.4,"Baja",IF(X24&lt;=0.6,"Media",IF(X24&lt;=0.8,"Alta","Muy Alta"))))),"")</f>
        <v>Baja</v>
      </c>
      <c r="Z24" s="155">
        <f>+X24</f>
        <v>0.24</v>
      </c>
      <c r="AA24" s="154" t="str">
        <f>IFERROR(IF(AB24="","",IF(AB24&lt;=0.2,"Leve",IF(AB24&lt;=0.4,"Menor",IF(AB24&lt;=0.6,"Moderado",IF(AB24&lt;=0.8,"Mayor","Catastrófico"))))),"")</f>
        <v>Mayor</v>
      </c>
      <c r="AB24" s="155">
        <f>IFERROR(IF(Q24="Impacto",(M24-(+M24*T24)),IF(Q24="Probabilidad",M24,"")),"")</f>
        <v>0.8</v>
      </c>
      <c r="AC24" s="160" t="str">
        <f>IFERROR(IF(OR(AND(Y24="Muy Baja",AA24="Leve"),AND(Y24="Muy Baja",AA24="Menor"),AND(Y24="Baja",AA24="Leve")),"Bajo",IF(OR(AND(Y24="Muy baja",AA24="Moderado"),AND(Y24="Baja",AA24="Menor"),AND(Y24="Baja",AA24="Moderado"),AND(Y24="Media",AA24="Leve"),AND(Y24="Media",AA24="Menor"),AND(Y24="Media",AA24="Moderado"),AND(Y24="Alta",AA24="Leve"),AND(Y24="Alta",AA24="Menor")),"Moderado",IF(OR(AND(Y24="Muy Baja",AA24="Mayor"),AND(Y24="Baja",AA24="Mayor"),AND(Y24="Media",AA24="Mayor"),AND(Y24="Alta",AA24="Moderado"),AND(Y24="Alta",AA24="Mayor"),AND(Y24="Muy Alta",AA24="Leve"),AND(Y24="Muy Alta",AA24="Menor"),AND(Y24="Muy Alta",AA24="Moderado"),AND(Y24="Muy Alta",AA24="Mayor")),"Alto",IF(OR(AND(Y24="Muy Baja",AA24="Catastrófico"),AND(Y24="Baja",AA24="Catastrófico"),AND(Y24="Media",AA24="Catastrófico"),AND(Y24="Alta",AA24="Catastrófico"),AND(Y24="Muy Alta",AA24="Catastrófico")),"Extremo","")))),"")</f>
        <v>Alto</v>
      </c>
      <c r="AD24" s="157" t="s">
        <v>150</v>
      </c>
      <c r="AE24" s="163"/>
      <c r="AF24" s="165"/>
      <c r="AG24" s="164"/>
      <c r="AH24" s="164"/>
      <c r="AI24" s="159"/>
      <c r="AJ24" s="114"/>
      <c r="AK24" s="158"/>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row>
    <row r="25" spans="1:69" ht="96.75" customHeight="1">
      <c r="A25" s="338"/>
      <c r="B25" s="313"/>
      <c r="C25" s="313"/>
      <c r="D25" s="313"/>
      <c r="E25" s="311"/>
      <c r="F25" s="313"/>
      <c r="G25" s="315"/>
      <c r="H25" s="317"/>
      <c r="I25" s="319"/>
      <c r="J25" s="277"/>
      <c r="K25" s="319">
        <f>IF(NOT(ISERROR(MATCH(J25,_xlfn.ANCHORARRAY(#REF!),0))),#REF!&amp;"Por favor no seleccionar los criterios de impacto",J25)</f>
        <v>0</v>
      </c>
      <c r="L25" s="317"/>
      <c r="M25" s="319"/>
      <c r="N25" s="275"/>
      <c r="O25" s="6">
        <v>2</v>
      </c>
      <c r="P25" s="166"/>
      <c r="Q25" s="156"/>
      <c r="R25" s="151"/>
      <c r="S25" s="151"/>
      <c r="T25" s="152"/>
      <c r="U25" s="151"/>
      <c r="V25" s="151"/>
      <c r="W25" s="151"/>
      <c r="X25" s="153"/>
      <c r="Y25" s="154"/>
      <c r="Z25" s="155"/>
      <c r="AA25" s="154"/>
      <c r="AB25" s="155"/>
      <c r="AC25" s="160"/>
      <c r="AD25" s="157"/>
      <c r="AE25" s="163"/>
      <c r="AF25" s="163"/>
      <c r="AG25" s="164"/>
      <c r="AH25" s="164"/>
      <c r="AI25" s="162"/>
      <c r="AJ25" s="110"/>
      <c r="AK25" s="161"/>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row>
    <row r="26" spans="1:69" ht="18" customHeight="1">
      <c r="A26" s="338"/>
      <c r="B26" s="313"/>
      <c r="C26" s="313"/>
      <c r="D26" s="313"/>
      <c r="E26" s="311"/>
      <c r="F26" s="313"/>
      <c r="G26" s="315"/>
      <c r="H26" s="317"/>
      <c r="I26" s="319"/>
      <c r="J26" s="277"/>
      <c r="K26" s="319">
        <f>IF(NOT(ISERROR(MATCH(J26,_xlfn.ANCHORARRAY(#REF!),0))),#REF!&amp;"Por favor no seleccionar los criterios de impacto",J26)</f>
        <v>0</v>
      </c>
      <c r="L26" s="317"/>
      <c r="M26" s="319"/>
      <c r="N26" s="275"/>
      <c r="O26" s="101">
        <v>3</v>
      </c>
      <c r="P26" s="167"/>
      <c r="Q26" s="102"/>
      <c r="R26" s="103"/>
      <c r="S26" s="103"/>
      <c r="T26" s="104"/>
      <c r="U26" s="113"/>
      <c r="V26" s="113"/>
      <c r="W26" s="113"/>
      <c r="X26" s="105"/>
      <c r="Y26" s="106"/>
      <c r="Z26" s="107"/>
      <c r="AA26" s="106"/>
      <c r="AB26" s="107"/>
      <c r="AC26" s="108"/>
      <c r="AD26" s="109"/>
      <c r="AE26" s="110"/>
      <c r="AF26" s="111"/>
      <c r="AG26" s="112"/>
      <c r="AH26" s="112"/>
      <c r="AI26" s="112"/>
      <c r="AJ26" s="110"/>
      <c r="AK26" s="111"/>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row>
    <row r="27" spans="1:69" s="3" customFormat="1" ht="96.75" customHeight="1">
      <c r="A27" s="337">
        <v>6</v>
      </c>
      <c r="B27" s="312" t="s">
        <v>138</v>
      </c>
      <c r="C27" s="312" t="s">
        <v>170</v>
      </c>
      <c r="D27" s="312" t="s">
        <v>171</v>
      </c>
      <c r="E27" s="310" t="s">
        <v>172</v>
      </c>
      <c r="F27" s="312" t="s">
        <v>154</v>
      </c>
      <c r="G27" s="314">
        <v>12</v>
      </c>
      <c r="H27" s="316" t="str">
        <f>IF(G27&lt;=0,"",IF(G27&lt;=2,"Muy Baja",IF(G27&lt;=24,"Baja",IF(G27&lt;=500,"Media",IF(G27&lt;=5000,"Alta","Muy Alta")))))</f>
        <v>Baja</v>
      </c>
      <c r="I27" s="318">
        <f>IF(H27="","",IF(H27="Muy Baja",0.2,IF(H27="Baja",0.4,IF(H27="Media",0.6,IF(H27="Alta",0.8,IF(H27="Muy Alta",1,))))))</f>
        <v>0.4</v>
      </c>
      <c r="J27" s="276" t="s">
        <v>155</v>
      </c>
      <c r="K27" s="318" t="str">
        <f>IF(NOT(ISERROR(MATCH(J27,'Tabla Impacto'!$B$221:$B$223,0))),'Tabla Impacto'!$F$223&amp;"Por favor no seleccionar los criterios de impacto(Afectación Económica o presupuestal y Pérdida Reputacional)",J27)</f>
        <v xml:space="preserve">     El riesgo afecta la imagen de de la entidad con efecto publicitario sostenido a nivel de sector administrativo, nivel departamental o municipal</v>
      </c>
      <c r="L27" s="316" t="str">
        <f>IF(OR(K27='Tabla Impacto'!$C$11,K27='Tabla Impacto'!$D$11),"Leve",IF(OR(K27='Tabla Impacto'!$C$12,K27='Tabla Impacto'!$D$12),"Menor",IF(OR(K27='Tabla Impacto'!$C$13,K27='Tabla Impacto'!$D$13),"Moderado",IF(OR(K27='Tabla Impacto'!$C$14,K27='Tabla Impacto'!$D$14),"Mayor",IF(OR(K27='Tabla Impacto'!$C$15,K27='Tabla Impacto'!$D$15),"Catastrófico","")))))</f>
        <v>Mayor</v>
      </c>
      <c r="M27" s="318">
        <f>IF(L27="","",IF(L27="Leve",0.2,IF(L27="Menor",0.4,IF(L27="Moderado",0.6,IF(L27="Mayor",0.8,IF(L27="Catastrófico",1,))))))</f>
        <v>0.8</v>
      </c>
      <c r="N27" s="274" t="str">
        <f>IF(OR(AND(H27="Muy Baja",L27="Leve"),AND(H27="Muy Baja",L27="Menor"),AND(H27="Baja",L27="Leve")),"Bajo",IF(OR(AND(H27="Muy baja",L27="Moderado"),AND(H27="Baja",L27="Menor"),AND(H27="Baja",L27="Moderado"),AND(H27="Media",L27="Leve"),AND(H27="Media",L27="Menor"),AND(H27="Media",L27="Moderado"),AND(H27="Alta",L27="Leve"),AND(H27="Alta",L27="Menor")),"Moderado",IF(OR(AND(H27="Muy Baja",L27="Mayor"),AND(H27="Baja",L27="Mayor"),AND(H27="Media",L27="Mayor"),AND(H27="Alta",L27="Moderado"),AND(H27="Alta",L27="Mayor"),AND(H27="Muy Alta",L27="Leve"),AND(H27="Muy Alta",L27="Menor"),AND(H27="Muy Alta",L27="Moderado"),AND(H27="Muy Alta",L27="Mayor")),"Alto",IF(OR(AND(H27="Muy Baja",L27="Catastrófico"),AND(H27="Baja",L27="Catastrófico"),AND(H27="Media",L27="Catastrófico"),AND(H27="Alta",L27="Catastrófico"),AND(H27="Muy Alta",L27="Catastrófico")),"Extremo",""))))</f>
        <v>Alto</v>
      </c>
      <c r="O27" s="6">
        <v>1</v>
      </c>
      <c r="P27" s="166" t="s">
        <v>173</v>
      </c>
      <c r="Q27" s="156" t="str">
        <f>IF(OR(R27="Preventivo",R27="Detectivo"),"Probabilidad",IF(R27="Correctivo","Impacto",""))</f>
        <v>Probabilidad</v>
      </c>
      <c r="R27" s="151" t="s">
        <v>145</v>
      </c>
      <c r="S27" s="151" t="s">
        <v>146</v>
      </c>
      <c r="T27" s="152" t="str">
        <f>IF(AND(R27="Preventivo",S27="Automático"),"50%",IF(AND(R27="Preventivo",S27="Manual"),"40%",IF(AND(R27="Detectivo",S27="Automático"),"40%",IF(AND(R27="Detectivo",S27="Manual"),"30%",IF(AND(R27="Correctivo",S27="Automático"),"35%",IF(AND(R27="Correctivo",S27="Manual"),"25%",""))))))</f>
        <v>40%</v>
      </c>
      <c r="U27" s="151" t="s">
        <v>147</v>
      </c>
      <c r="V27" s="151" t="s">
        <v>148</v>
      </c>
      <c r="W27" s="151" t="s">
        <v>149</v>
      </c>
      <c r="X27" s="153">
        <f>IFERROR(IF(Q27="Probabilidad",(I27-(+I27*T27)),IF(Q27="Impacto",I27,"")),"")</f>
        <v>0.24</v>
      </c>
      <c r="Y27" s="154" t="str">
        <f>IFERROR(IF(X27="","",IF(X27&lt;=0.2,"Muy Baja",IF(X27&lt;=0.4,"Baja",IF(X27&lt;=0.6,"Media",IF(X27&lt;=0.8,"Alta","Muy Alta"))))),"")</f>
        <v>Baja</v>
      </c>
      <c r="Z27" s="155">
        <f>+X27</f>
        <v>0.24</v>
      </c>
      <c r="AA27" s="154" t="str">
        <f>IFERROR(IF(AB27="","",IF(AB27&lt;=0.2,"Leve",IF(AB27&lt;=0.4,"Menor",IF(AB27&lt;=0.6,"Moderado",IF(AB27&lt;=0.8,"Mayor","Catastrófico"))))),"")</f>
        <v>Mayor</v>
      </c>
      <c r="AB27" s="155">
        <f>IFERROR(IF(Q27="Impacto",(M27-(+M27*T27)),IF(Q27="Probabilidad",M27,"")),"")</f>
        <v>0.8</v>
      </c>
      <c r="AC27" s="160" t="str">
        <f>IFERROR(IF(OR(AND(Y27="Muy Baja",AA27="Leve"),AND(Y27="Muy Baja",AA27="Menor"),AND(Y27="Baja",AA27="Leve")),"Bajo",IF(OR(AND(Y27="Muy baja",AA27="Moderado"),AND(Y27="Baja",AA27="Menor"),AND(Y27="Baja",AA27="Moderado"),AND(Y27="Media",AA27="Leve"),AND(Y27="Media",AA27="Menor"),AND(Y27="Media",AA27="Moderado"),AND(Y27="Alta",AA27="Leve"),AND(Y27="Alta",AA27="Menor")),"Moderado",IF(OR(AND(Y27="Muy Baja",AA27="Mayor"),AND(Y27="Baja",AA27="Mayor"),AND(Y27="Media",AA27="Mayor"),AND(Y27="Alta",AA27="Moderado"),AND(Y27="Alta",AA27="Mayor"),AND(Y27="Muy Alta",AA27="Leve"),AND(Y27="Muy Alta",AA27="Menor"),AND(Y27="Muy Alta",AA27="Moderado"),AND(Y27="Muy Alta",AA27="Mayor")),"Alto",IF(OR(AND(Y27="Muy Baja",AA27="Catastrófico"),AND(Y27="Baja",AA27="Catastrófico"),AND(Y27="Media",AA27="Catastrófico"),AND(Y27="Alta",AA27="Catastrófico"),AND(Y27="Muy Alta",AA27="Catastrófico")),"Extremo","")))),"")</f>
        <v>Alto</v>
      </c>
      <c r="AD27" s="157" t="s">
        <v>150</v>
      </c>
      <c r="AE27" s="163"/>
      <c r="AF27" s="165"/>
      <c r="AG27" s="164"/>
      <c r="AH27" s="164"/>
      <c r="AI27" s="159"/>
      <c r="AJ27" s="114"/>
      <c r="AK27" s="158"/>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row>
    <row r="28" spans="1:69" ht="96.75" customHeight="1">
      <c r="A28" s="338"/>
      <c r="B28" s="313"/>
      <c r="C28" s="313"/>
      <c r="D28" s="313"/>
      <c r="E28" s="311"/>
      <c r="F28" s="313"/>
      <c r="G28" s="315"/>
      <c r="H28" s="317"/>
      <c r="I28" s="319"/>
      <c r="J28" s="277"/>
      <c r="K28" s="319">
        <f>IF(NOT(ISERROR(MATCH(J28,_xlfn.ANCHORARRAY(#REF!),0))),#REF!&amp;"Por favor no seleccionar los criterios de impacto",J28)</f>
        <v>0</v>
      </c>
      <c r="L28" s="317"/>
      <c r="M28" s="319"/>
      <c r="N28" s="275"/>
      <c r="O28" s="6">
        <v>2</v>
      </c>
      <c r="P28" s="166"/>
      <c r="Q28" s="156"/>
      <c r="R28" s="151"/>
      <c r="S28" s="151"/>
      <c r="T28" s="152"/>
      <c r="U28" s="151"/>
      <c r="V28" s="151"/>
      <c r="W28" s="151"/>
      <c r="X28" s="153"/>
      <c r="Y28" s="154"/>
      <c r="Z28" s="155"/>
      <c r="AA28" s="154"/>
      <c r="AB28" s="155"/>
      <c r="AC28" s="160"/>
      <c r="AD28" s="157"/>
      <c r="AE28" s="163"/>
      <c r="AF28" s="163"/>
      <c r="AG28" s="164"/>
      <c r="AH28" s="164"/>
      <c r="AI28" s="162"/>
      <c r="AJ28" s="110"/>
      <c r="AK28" s="161"/>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row>
    <row r="29" spans="1:69" ht="18" customHeight="1">
      <c r="A29" s="338"/>
      <c r="B29" s="313"/>
      <c r="C29" s="313"/>
      <c r="D29" s="313"/>
      <c r="E29" s="311"/>
      <c r="F29" s="313"/>
      <c r="G29" s="315"/>
      <c r="H29" s="317"/>
      <c r="I29" s="319"/>
      <c r="J29" s="277"/>
      <c r="K29" s="319">
        <f>IF(NOT(ISERROR(MATCH(J29,_xlfn.ANCHORARRAY(#REF!),0))),#REF!&amp;"Por favor no seleccionar los criterios de impacto",J29)</f>
        <v>0</v>
      </c>
      <c r="L29" s="317"/>
      <c r="M29" s="319"/>
      <c r="N29" s="275"/>
      <c r="O29" s="101">
        <v>3</v>
      </c>
      <c r="P29" s="167"/>
      <c r="Q29" s="102"/>
      <c r="R29" s="103"/>
      <c r="S29" s="103"/>
      <c r="T29" s="104"/>
      <c r="U29" s="113"/>
      <c r="V29" s="113"/>
      <c r="W29" s="113"/>
      <c r="X29" s="105"/>
      <c r="Y29" s="106"/>
      <c r="Z29" s="107"/>
      <c r="AA29" s="106"/>
      <c r="AB29" s="107"/>
      <c r="AC29" s="108"/>
      <c r="AD29" s="109"/>
      <c r="AE29" s="110"/>
      <c r="AF29" s="111"/>
      <c r="AG29" s="112"/>
      <c r="AH29" s="112"/>
      <c r="AI29" s="112"/>
      <c r="AJ29" s="110"/>
      <c r="AK29" s="111"/>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row>
    <row r="30" spans="1:69" s="3" customFormat="1" ht="96.75" customHeight="1">
      <c r="A30" s="337">
        <v>7</v>
      </c>
      <c r="B30" s="312" t="s">
        <v>138</v>
      </c>
      <c r="C30" s="312" t="s">
        <v>174</v>
      </c>
      <c r="D30" s="312" t="s">
        <v>175</v>
      </c>
      <c r="E30" s="310" t="s">
        <v>176</v>
      </c>
      <c r="F30" s="312" t="s">
        <v>154</v>
      </c>
      <c r="G30" s="314">
        <v>12</v>
      </c>
      <c r="H30" s="316" t="str">
        <f>IF(G30&lt;=0,"",IF(G30&lt;=2,"Muy Baja",IF(G30&lt;=24,"Baja",IF(G30&lt;=500,"Media",IF(G30&lt;=5000,"Alta","Muy Alta")))))</f>
        <v>Baja</v>
      </c>
      <c r="I30" s="318">
        <f>IF(H30="","",IF(H30="Muy Baja",0.2,IF(H30="Baja",0.4,IF(H30="Media",0.6,IF(H30="Alta",0.8,IF(H30="Muy Alta",1,))))))</f>
        <v>0.4</v>
      </c>
      <c r="J30" s="276" t="s">
        <v>155</v>
      </c>
      <c r="K30" s="318" t="str">
        <f>IF(NOT(ISERROR(MATCH(J30,'Tabla Impacto'!$B$221:$B$223,0))),'Tabla Impacto'!$F$223&amp;"Por favor no seleccionar los criterios de impacto(Afectación Económica o presupuestal y Pérdida Reputacional)",J30)</f>
        <v xml:space="preserve">     El riesgo afecta la imagen de de la entidad con efecto publicitario sostenido a nivel de sector administrativo, nivel departamental o municipal</v>
      </c>
      <c r="L30" s="316" t="str">
        <f>IF(OR(K30='Tabla Impacto'!$C$11,K30='Tabla Impacto'!$D$11),"Leve",IF(OR(K30='Tabla Impacto'!$C$12,K30='Tabla Impacto'!$D$12),"Menor",IF(OR(K30='Tabla Impacto'!$C$13,K30='Tabla Impacto'!$D$13),"Moderado",IF(OR(K30='Tabla Impacto'!$C$14,K30='Tabla Impacto'!$D$14),"Mayor",IF(OR(K30='Tabla Impacto'!$C$15,K30='Tabla Impacto'!$D$15),"Catastrófico","")))))</f>
        <v>Mayor</v>
      </c>
      <c r="M30" s="318">
        <f>IF(L30="","",IF(L30="Leve",0.2,IF(L30="Menor",0.4,IF(L30="Moderado",0.6,IF(L30="Mayor",0.8,IF(L30="Catastrófico",1,))))))</f>
        <v>0.8</v>
      </c>
      <c r="N30" s="274" t="str">
        <f>IF(OR(AND(H30="Muy Baja",L30="Leve"),AND(H30="Muy Baja",L30="Menor"),AND(H30="Baja",L30="Leve")),"Bajo",IF(OR(AND(H30="Muy baja",L30="Moderado"),AND(H30="Baja",L30="Menor"),AND(H30="Baja",L30="Moderado"),AND(H30="Media",L30="Leve"),AND(H30="Media",L30="Menor"),AND(H30="Media",L30="Moderado"),AND(H30="Alta",L30="Leve"),AND(H30="Alta",L30="Menor")),"Moderado",IF(OR(AND(H30="Muy Baja",L30="Mayor"),AND(H30="Baja",L30="Mayor"),AND(H30="Media",L30="Mayor"),AND(H30="Alta",L30="Moderado"),AND(H30="Alta",L30="Mayor"),AND(H30="Muy Alta",L30="Leve"),AND(H30="Muy Alta",L30="Menor"),AND(H30="Muy Alta",L30="Moderado"),AND(H30="Muy Alta",L30="Mayor")),"Alto",IF(OR(AND(H30="Muy Baja",L30="Catastrófico"),AND(H30="Baja",L30="Catastrófico"),AND(H30="Media",L30="Catastrófico"),AND(H30="Alta",L30="Catastrófico"),AND(H30="Muy Alta",L30="Catastrófico")),"Extremo",""))))</f>
        <v>Alto</v>
      </c>
      <c r="O30" s="6">
        <v>1</v>
      </c>
      <c r="P30" s="166" t="s">
        <v>177</v>
      </c>
      <c r="Q30" s="156" t="str">
        <f>IF(OR(R30="Preventivo",R30="Detectivo"),"Probabilidad",IF(R30="Correctivo","Impacto",""))</f>
        <v>Probabilidad</v>
      </c>
      <c r="R30" s="151" t="s">
        <v>145</v>
      </c>
      <c r="S30" s="151" t="s">
        <v>146</v>
      </c>
      <c r="T30" s="152" t="str">
        <f>IF(AND(R30="Preventivo",S30="Automático"),"50%",IF(AND(R30="Preventivo",S30="Manual"),"40%",IF(AND(R30="Detectivo",S30="Automático"),"40%",IF(AND(R30="Detectivo",S30="Manual"),"30%",IF(AND(R30="Correctivo",S30="Automático"),"35%",IF(AND(R30="Correctivo",S30="Manual"),"25%",""))))))</f>
        <v>40%</v>
      </c>
      <c r="U30" s="151" t="s">
        <v>147</v>
      </c>
      <c r="V30" s="151" t="s">
        <v>148</v>
      </c>
      <c r="W30" s="151" t="s">
        <v>149</v>
      </c>
      <c r="X30" s="153">
        <f>IFERROR(IF(Q30="Probabilidad",(I30-(+I30*T30)),IF(Q30="Impacto",I30,"")),"")</f>
        <v>0.24</v>
      </c>
      <c r="Y30" s="154" t="str">
        <f>IFERROR(IF(X30="","",IF(X30&lt;=0.2,"Muy Baja",IF(X30&lt;=0.4,"Baja",IF(X30&lt;=0.6,"Media",IF(X30&lt;=0.8,"Alta","Muy Alta"))))),"")</f>
        <v>Baja</v>
      </c>
      <c r="Z30" s="155">
        <f>+X30</f>
        <v>0.24</v>
      </c>
      <c r="AA30" s="154" t="str">
        <f>IFERROR(IF(AB30="","",IF(AB30&lt;=0.2,"Leve",IF(AB30&lt;=0.4,"Menor",IF(AB30&lt;=0.6,"Moderado",IF(AB30&lt;=0.8,"Mayor","Catastrófico"))))),"")</f>
        <v>Mayor</v>
      </c>
      <c r="AB30" s="155">
        <f>IFERROR(IF(Q30="Impacto",(M30-(+M30*T30)),IF(Q30="Probabilidad",M30,"")),"")</f>
        <v>0.8</v>
      </c>
      <c r="AC30" s="160" t="str">
        <f>IFERROR(IF(OR(AND(Y30="Muy Baja",AA30="Leve"),AND(Y30="Muy Baja",AA30="Menor"),AND(Y30="Baja",AA30="Leve")),"Bajo",IF(OR(AND(Y30="Muy baja",AA30="Moderado"),AND(Y30="Baja",AA30="Menor"),AND(Y30="Baja",AA30="Moderado"),AND(Y30="Media",AA30="Leve"),AND(Y30="Media",AA30="Menor"),AND(Y30="Media",AA30="Moderado"),AND(Y30="Alta",AA30="Leve"),AND(Y30="Alta",AA30="Menor")),"Moderado",IF(OR(AND(Y30="Muy Baja",AA30="Mayor"),AND(Y30="Baja",AA30="Mayor"),AND(Y30="Media",AA30="Mayor"),AND(Y30="Alta",AA30="Moderado"),AND(Y30="Alta",AA30="Mayor"),AND(Y30="Muy Alta",AA30="Leve"),AND(Y30="Muy Alta",AA30="Menor"),AND(Y30="Muy Alta",AA30="Moderado"),AND(Y30="Muy Alta",AA30="Mayor")),"Alto",IF(OR(AND(Y30="Muy Baja",AA30="Catastrófico"),AND(Y30="Baja",AA30="Catastrófico"),AND(Y30="Media",AA30="Catastrófico"),AND(Y30="Alta",AA30="Catastrófico"),AND(Y30="Muy Alta",AA30="Catastrófico")),"Extremo","")))),"")</f>
        <v>Alto</v>
      </c>
      <c r="AD30" s="157" t="s">
        <v>150</v>
      </c>
      <c r="AE30" s="163"/>
      <c r="AF30" s="165"/>
      <c r="AG30" s="164"/>
      <c r="AH30" s="164"/>
      <c r="AI30" s="159"/>
      <c r="AJ30" s="114"/>
      <c r="AK30" s="158"/>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row>
    <row r="31" spans="1:69" ht="96.75" customHeight="1">
      <c r="A31" s="338"/>
      <c r="B31" s="313"/>
      <c r="C31" s="313"/>
      <c r="D31" s="313"/>
      <c r="E31" s="311"/>
      <c r="F31" s="313"/>
      <c r="G31" s="315"/>
      <c r="H31" s="317"/>
      <c r="I31" s="319"/>
      <c r="J31" s="277"/>
      <c r="K31" s="319">
        <f>IF(NOT(ISERROR(MATCH(J31,_xlfn.ANCHORARRAY(#REF!),0))),#REF!&amp;"Por favor no seleccionar los criterios de impacto",J31)</f>
        <v>0</v>
      </c>
      <c r="L31" s="317"/>
      <c r="M31" s="319"/>
      <c r="N31" s="275"/>
      <c r="O31" s="6">
        <v>2</v>
      </c>
      <c r="P31" s="166"/>
      <c r="Q31" s="156"/>
      <c r="R31" s="151"/>
      <c r="S31" s="151"/>
      <c r="T31" s="152"/>
      <c r="U31" s="151"/>
      <c r="V31" s="151"/>
      <c r="W31" s="151"/>
      <c r="X31" s="153"/>
      <c r="Y31" s="154"/>
      <c r="Z31" s="155"/>
      <c r="AA31" s="154"/>
      <c r="AB31" s="155"/>
      <c r="AC31" s="160"/>
      <c r="AD31" s="157"/>
      <c r="AE31" s="163"/>
      <c r="AF31" s="163"/>
      <c r="AG31" s="164"/>
      <c r="AH31" s="164"/>
      <c r="AI31" s="162"/>
      <c r="AJ31" s="110"/>
      <c r="AK31" s="161"/>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row>
    <row r="32" spans="1:69" ht="18" customHeight="1">
      <c r="A32" s="338"/>
      <c r="B32" s="313"/>
      <c r="C32" s="313"/>
      <c r="D32" s="313"/>
      <c r="E32" s="311"/>
      <c r="F32" s="313"/>
      <c r="G32" s="315"/>
      <c r="H32" s="317"/>
      <c r="I32" s="319"/>
      <c r="J32" s="277"/>
      <c r="K32" s="319">
        <f>IF(NOT(ISERROR(MATCH(J32,_xlfn.ANCHORARRAY(#REF!),0))),#REF!&amp;"Por favor no seleccionar los criterios de impacto",J32)</f>
        <v>0</v>
      </c>
      <c r="L32" s="317"/>
      <c r="M32" s="319"/>
      <c r="N32" s="275"/>
      <c r="O32" s="101">
        <v>3</v>
      </c>
      <c r="P32" s="167"/>
      <c r="Q32" s="102"/>
      <c r="R32" s="103"/>
      <c r="S32" s="103"/>
      <c r="T32" s="104"/>
      <c r="U32" s="113"/>
      <c r="V32" s="113"/>
      <c r="W32" s="113"/>
      <c r="X32" s="105"/>
      <c r="Y32" s="106"/>
      <c r="Z32" s="107"/>
      <c r="AA32" s="106"/>
      <c r="AB32" s="107"/>
      <c r="AC32" s="108"/>
      <c r="AD32" s="109"/>
      <c r="AE32" s="110"/>
      <c r="AF32" s="111"/>
      <c r="AG32" s="112"/>
      <c r="AH32" s="112"/>
      <c r="AI32" s="112"/>
      <c r="AJ32" s="110"/>
      <c r="AK32" s="111"/>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row>
    <row r="33" spans="1:69" s="3" customFormat="1" ht="96.75" customHeight="1">
      <c r="A33" s="337">
        <v>8</v>
      </c>
      <c r="B33" s="312" t="s">
        <v>138</v>
      </c>
      <c r="C33" s="312" t="s">
        <v>178</v>
      </c>
      <c r="D33" s="312" t="s">
        <v>179</v>
      </c>
      <c r="E33" s="310" t="s">
        <v>180</v>
      </c>
      <c r="F33" s="312" t="s">
        <v>154</v>
      </c>
      <c r="G33" s="314">
        <v>12</v>
      </c>
      <c r="H33" s="316" t="str">
        <f>IF(G33&lt;=0,"",IF(G33&lt;=2,"Muy Baja",IF(G33&lt;=24,"Baja",IF(G33&lt;=500,"Media",IF(G33&lt;=5000,"Alta","Muy Alta")))))</f>
        <v>Baja</v>
      </c>
      <c r="I33" s="318">
        <f>IF(H33="","",IF(H33="Muy Baja",0.2,IF(H33="Baja",0.4,IF(H33="Media",0.6,IF(H33="Alta",0.8,IF(H33="Muy Alta",1,))))))</f>
        <v>0.4</v>
      </c>
      <c r="J33" s="276" t="s">
        <v>155</v>
      </c>
      <c r="K33" s="318" t="str">
        <f>IF(NOT(ISERROR(MATCH(J33,'Tabla Impacto'!$B$221:$B$223,0))),'Tabla Impacto'!$F$223&amp;"Por favor no seleccionar los criterios de impacto(Afectación Económica o presupuestal y Pérdida Reputacional)",J33)</f>
        <v xml:space="preserve">     El riesgo afecta la imagen de de la entidad con efecto publicitario sostenido a nivel de sector administrativo, nivel departamental o municipal</v>
      </c>
      <c r="L33" s="316" t="str">
        <f>IF(OR(K33='Tabla Impacto'!$C$11,K33='Tabla Impacto'!$D$11),"Leve",IF(OR(K33='Tabla Impacto'!$C$12,K33='Tabla Impacto'!$D$12),"Menor",IF(OR(K33='Tabla Impacto'!$C$13,K33='Tabla Impacto'!$D$13),"Moderado",IF(OR(K33='Tabla Impacto'!$C$14,K33='Tabla Impacto'!$D$14),"Mayor",IF(OR(K33='Tabla Impacto'!$C$15,K33='Tabla Impacto'!$D$15),"Catastrófico","")))))</f>
        <v>Mayor</v>
      </c>
      <c r="M33" s="318">
        <f>IF(L33="","",IF(L33="Leve",0.2,IF(L33="Menor",0.4,IF(L33="Moderado",0.6,IF(L33="Mayor",0.8,IF(L33="Catastrófico",1,))))))</f>
        <v>0.8</v>
      </c>
      <c r="N33" s="274" t="str">
        <f>IF(OR(AND(H33="Muy Baja",L33="Leve"),AND(H33="Muy Baja",L33="Menor"),AND(H33="Baja",L33="Leve")),"Bajo",IF(OR(AND(H33="Muy baja",L33="Moderado"),AND(H33="Baja",L33="Menor"),AND(H33="Baja",L33="Moderado"),AND(H33="Media",L33="Leve"),AND(H33="Media",L33="Menor"),AND(H33="Media",L33="Moderado"),AND(H33="Alta",L33="Leve"),AND(H33="Alta",L33="Menor")),"Moderado",IF(OR(AND(H33="Muy Baja",L33="Mayor"),AND(H33="Baja",L33="Mayor"),AND(H33="Media",L33="Mayor"),AND(H33="Alta",L33="Moderado"),AND(H33="Alta",L33="Mayor"),AND(H33="Muy Alta",L33="Leve"),AND(H33="Muy Alta",L33="Menor"),AND(H33="Muy Alta",L33="Moderado"),AND(H33="Muy Alta",L33="Mayor")),"Alto",IF(OR(AND(H33="Muy Baja",L33="Catastrófico"),AND(H33="Baja",L33="Catastrófico"),AND(H33="Media",L33="Catastrófico"),AND(H33="Alta",L33="Catastrófico"),AND(H33="Muy Alta",L33="Catastrófico")),"Extremo",""))))</f>
        <v>Alto</v>
      </c>
      <c r="O33" s="6">
        <v>1</v>
      </c>
      <c r="P33" s="166" t="s">
        <v>181</v>
      </c>
      <c r="Q33" s="156" t="str">
        <f>IF(OR(R33="Preventivo",R33="Detectivo"),"Probabilidad",IF(R33="Correctivo","Impacto",""))</f>
        <v>Probabilidad</v>
      </c>
      <c r="R33" s="151" t="s">
        <v>145</v>
      </c>
      <c r="S33" s="151" t="s">
        <v>146</v>
      </c>
      <c r="T33" s="152" t="str">
        <f>IF(AND(R33="Preventivo",S33="Automático"),"50%",IF(AND(R33="Preventivo",S33="Manual"),"40%",IF(AND(R33="Detectivo",S33="Automático"),"40%",IF(AND(R33="Detectivo",S33="Manual"),"30%",IF(AND(R33="Correctivo",S33="Automático"),"35%",IF(AND(R33="Correctivo",S33="Manual"),"25%",""))))))</f>
        <v>40%</v>
      </c>
      <c r="U33" s="151" t="s">
        <v>147</v>
      </c>
      <c r="V33" s="151" t="s">
        <v>148</v>
      </c>
      <c r="W33" s="151" t="s">
        <v>149</v>
      </c>
      <c r="X33" s="153">
        <f>IFERROR(IF(Q33="Probabilidad",(I33-(+I33*T33)),IF(Q33="Impacto",I33,"")),"")</f>
        <v>0.24</v>
      </c>
      <c r="Y33" s="154" t="str">
        <f>IFERROR(IF(X33="","",IF(X33&lt;=0.2,"Muy Baja",IF(X33&lt;=0.4,"Baja",IF(X33&lt;=0.6,"Media",IF(X33&lt;=0.8,"Alta","Muy Alta"))))),"")</f>
        <v>Baja</v>
      </c>
      <c r="Z33" s="155">
        <f>+X33</f>
        <v>0.24</v>
      </c>
      <c r="AA33" s="154" t="str">
        <f>IFERROR(IF(AB33="","",IF(AB33&lt;=0.2,"Leve",IF(AB33&lt;=0.4,"Menor",IF(AB33&lt;=0.6,"Moderado",IF(AB33&lt;=0.8,"Mayor","Catastrófico"))))),"")</f>
        <v>Mayor</v>
      </c>
      <c r="AB33" s="155">
        <f>IFERROR(IF(Q33="Impacto",(M33-(+M33*T33)),IF(Q33="Probabilidad",M33,"")),"")</f>
        <v>0.8</v>
      </c>
      <c r="AC33" s="160" t="str">
        <f>IFERROR(IF(OR(AND(Y33="Muy Baja",AA33="Leve"),AND(Y33="Muy Baja",AA33="Menor"),AND(Y33="Baja",AA33="Leve")),"Bajo",IF(OR(AND(Y33="Muy baja",AA33="Moderado"),AND(Y33="Baja",AA33="Menor"),AND(Y33="Baja",AA33="Moderado"),AND(Y33="Media",AA33="Leve"),AND(Y33="Media",AA33="Menor"),AND(Y33="Media",AA33="Moderado"),AND(Y33="Alta",AA33="Leve"),AND(Y33="Alta",AA33="Menor")),"Moderado",IF(OR(AND(Y33="Muy Baja",AA33="Mayor"),AND(Y33="Baja",AA33="Mayor"),AND(Y33="Media",AA33="Mayor"),AND(Y33="Alta",AA33="Moderado"),AND(Y33="Alta",AA33="Mayor"),AND(Y33="Muy Alta",AA33="Leve"),AND(Y33="Muy Alta",AA33="Menor"),AND(Y33="Muy Alta",AA33="Moderado"),AND(Y33="Muy Alta",AA33="Mayor")),"Alto",IF(OR(AND(Y33="Muy Baja",AA33="Catastrófico"),AND(Y33="Baja",AA33="Catastrófico"),AND(Y33="Media",AA33="Catastrófico"),AND(Y33="Alta",AA33="Catastrófico"),AND(Y33="Muy Alta",AA33="Catastrófico")),"Extremo","")))),"")</f>
        <v>Alto</v>
      </c>
      <c r="AD33" s="157" t="s">
        <v>150</v>
      </c>
      <c r="AE33" s="163"/>
      <c r="AF33" s="165"/>
      <c r="AG33" s="164"/>
      <c r="AH33" s="164"/>
      <c r="AI33" s="159"/>
      <c r="AJ33" s="114"/>
      <c r="AK33" s="158"/>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row>
    <row r="34" spans="1:69" ht="96.75" customHeight="1">
      <c r="A34" s="338"/>
      <c r="B34" s="313"/>
      <c r="C34" s="313"/>
      <c r="D34" s="313"/>
      <c r="E34" s="311"/>
      <c r="F34" s="313"/>
      <c r="G34" s="315"/>
      <c r="H34" s="317"/>
      <c r="I34" s="319"/>
      <c r="J34" s="277"/>
      <c r="K34" s="319">
        <f>IF(NOT(ISERROR(MATCH(J34,_xlfn.ANCHORARRAY(#REF!),0))),#REF!&amp;"Por favor no seleccionar los criterios de impacto",J34)</f>
        <v>0</v>
      </c>
      <c r="L34" s="317"/>
      <c r="M34" s="319"/>
      <c r="N34" s="275"/>
      <c r="O34" s="6">
        <v>2</v>
      </c>
      <c r="P34" s="166" t="s">
        <v>182</v>
      </c>
      <c r="Q34" s="156" t="str">
        <f>IF(OR(R34="Preventivo",R34="Detectivo"),"Probabilidad",IF(R34="Correctivo","Impacto",""))</f>
        <v>Probabilidad</v>
      </c>
      <c r="R34" s="151" t="s">
        <v>145</v>
      </c>
      <c r="S34" s="151" t="s">
        <v>146</v>
      </c>
      <c r="T34" s="152" t="str">
        <f t="shared" ref="T34" si="0">IF(AND(R34="Preventivo",S34="Automático"),"50%",IF(AND(R34="Preventivo",S34="Manual"),"40%",IF(AND(R34="Detectivo",S34="Automático"),"40%",IF(AND(R34="Detectivo",S34="Manual"),"30%",IF(AND(R34="Correctivo",S34="Automático"),"35%",IF(AND(R34="Correctivo",S34="Manual"),"25%",""))))))</f>
        <v>40%</v>
      </c>
      <c r="U34" s="151" t="s">
        <v>147</v>
      </c>
      <c r="V34" s="151" t="s">
        <v>148</v>
      </c>
      <c r="W34" s="151" t="s">
        <v>149</v>
      </c>
      <c r="X34" s="153">
        <f>IFERROR(IF(AND(Q33="Probabilidad",Q34="Probabilidad"),(Z33-(+Z33*T34)),IF(Q34="Probabilidad",(I33-(+I33*T34)),IF(Q34="Impacto",Z33,""))),"")</f>
        <v>0.14399999999999999</v>
      </c>
      <c r="Y34" s="154" t="str">
        <f t="shared" ref="Y34" si="1">IFERROR(IF(X34="","",IF(X34&lt;=0.2,"Muy Baja",IF(X34&lt;=0.4,"Baja",IF(X34&lt;=0.6,"Media",IF(X34&lt;=0.8,"Alta","Muy Alta"))))),"")</f>
        <v>Muy Baja</v>
      </c>
      <c r="Z34" s="155">
        <f t="shared" ref="Z34" si="2">+X34</f>
        <v>0.14399999999999999</v>
      </c>
      <c r="AA34" s="154" t="str">
        <f t="shared" ref="AA34" si="3">IFERROR(IF(AB34="","",IF(AB34&lt;=0.2,"Leve",IF(AB34&lt;=0.4,"Menor",IF(AB34&lt;=0.6,"Moderado",IF(AB34&lt;=0.8,"Mayor","Catastrófico"))))),"")</f>
        <v>Mayor</v>
      </c>
      <c r="AB34" s="155">
        <f>IFERROR(IF(AND(Q33="Impacto",Q34="Impacto"),(AB33-(+AB33*T34)),IF(Q34="Impacto",(M33-(+M33*T34)),IF(Q34="Probabilidad",AB33,""))),"")</f>
        <v>0.8</v>
      </c>
      <c r="AC34" s="160" t="str">
        <f t="shared" ref="AC34" si="4">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Alto</v>
      </c>
      <c r="AD34" s="157" t="s">
        <v>150</v>
      </c>
      <c r="AE34" s="163"/>
      <c r="AF34" s="163"/>
      <c r="AG34" s="164"/>
      <c r="AH34" s="164"/>
      <c r="AI34" s="162"/>
      <c r="AJ34" s="110"/>
      <c r="AK34" s="161"/>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row>
    <row r="35" spans="1:69" ht="18" customHeight="1">
      <c r="A35" s="338"/>
      <c r="B35" s="313"/>
      <c r="C35" s="313"/>
      <c r="D35" s="313"/>
      <c r="E35" s="311"/>
      <c r="F35" s="313"/>
      <c r="G35" s="315"/>
      <c r="H35" s="317"/>
      <c r="I35" s="319"/>
      <c r="J35" s="277"/>
      <c r="K35" s="319">
        <f>IF(NOT(ISERROR(MATCH(J35,_xlfn.ANCHORARRAY(#REF!),0))),#REF!&amp;"Por favor no seleccionar los criterios de impacto",J35)</f>
        <v>0</v>
      </c>
      <c r="L35" s="317"/>
      <c r="M35" s="319"/>
      <c r="N35" s="275"/>
      <c r="O35" s="101">
        <v>3</v>
      </c>
      <c r="P35" s="167"/>
      <c r="Q35" s="102"/>
      <c r="R35" s="103"/>
      <c r="S35" s="103"/>
      <c r="T35" s="104"/>
      <c r="U35" s="113"/>
      <c r="V35" s="113"/>
      <c r="W35" s="113"/>
      <c r="X35" s="105"/>
      <c r="Y35" s="106"/>
      <c r="Z35" s="107"/>
      <c r="AA35" s="106"/>
      <c r="AB35" s="107"/>
      <c r="AC35" s="108"/>
      <c r="AD35" s="109"/>
      <c r="AE35" s="110"/>
      <c r="AF35" s="111"/>
      <c r="AG35" s="112"/>
      <c r="AH35" s="112"/>
      <c r="AI35" s="112"/>
      <c r="AJ35" s="110"/>
      <c r="AK35" s="111"/>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row>
    <row r="36" spans="1:69" ht="34.5" customHeight="1">
      <c r="A36" s="6"/>
      <c r="B36" s="278" t="s">
        <v>183</v>
      </c>
      <c r="C36" s="279"/>
      <c r="D36" s="279"/>
      <c r="E36" s="279"/>
      <c r="F36" s="279"/>
      <c r="G36" s="279"/>
      <c r="H36" s="279"/>
      <c r="I36" s="279"/>
      <c r="J36" s="279"/>
      <c r="K36" s="279"/>
      <c r="L36" s="279"/>
      <c r="M36" s="279"/>
      <c r="N36" s="279"/>
      <c r="O36" s="279"/>
      <c r="P36" s="279"/>
      <c r="Q36" s="279"/>
      <c r="R36" s="279"/>
      <c r="S36" s="279"/>
      <c r="T36" s="279"/>
      <c r="U36" s="279"/>
      <c r="V36" s="279"/>
      <c r="W36" s="279"/>
      <c r="X36" s="279"/>
      <c r="Y36" s="279"/>
      <c r="Z36" s="279"/>
      <c r="AA36" s="279"/>
      <c r="AB36" s="279"/>
      <c r="AC36" s="279"/>
      <c r="AD36" s="279"/>
      <c r="AE36" s="279"/>
      <c r="AF36" s="279"/>
      <c r="AG36" s="279"/>
      <c r="AH36" s="279"/>
      <c r="AI36" s="279"/>
      <c r="AJ36" s="279"/>
      <c r="AK36" s="280"/>
    </row>
    <row r="38" spans="1:69">
      <c r="A38" s="1"/>
      <c r="B38" s="24" t="s">
        <v>184</v>
      </c>
      <c r="C38" s="1"/>
      <c r="D38" s="1"/>
      <c r="F38" s="1"/>
    </row>
  </sheetData>
  <dataConsolidate/>
  <mergeCells count="163">
    <mergeCell ref="A12:A14"/>
    <mergeCell ref="B12:B14"/>
    <mergeCell ref="C12:C14"/>
    <mergeCell ref="D12:D14"/>
    <mergeCell ref="E12:E14"/>
    <mergeCell ref="J18:J20"/>
    <mergeCell ref="K18:K20"/>
    <mergeCell ref="L18:L20"/>
    <mergeCell ref="M18:M20"/>
    <mergeCell ref="A18:A20"/>
    <mergeCell ref="B18:B20"/>
    <mergeCell ref="C18:C20"/>
    <mergeCell ref="D18:D20"/>
    <mergeCell ref="E18:E20"/>
    <mergeCell ref="F18:F20"/>
    <mergeCell ref="G18:G20"/>
    <mergeCell ref="H18:H20"/>
    <mergeCell ref="I18:I20"/>
    <mergeCell ref="A15:A17"/>
    <mergeCell ref="B15:B17"/>
    <mergeCell ref="C15:C17"/>
    <mergeCell ref="D15:D17"/>
    <mergeCell ref="E15:E17"/>
    <mergeCell ref="F15:F17"/>
    <mergeCell ref="D30:D32"/>
    <mergeCell ref="G15:G17"/>
    <mergeCell ref="H15:H17"/>
    <mergeCell ref="I15:I17"/>
    <mergeCell ref="F12:F14"/>
    <mergeCell ref="G12:G14"/>
    <mergeCell ref="H12:H14"/>
    <mergeCell ref="I12:I14"/>
    <mergeCell ref="F33:F35"/>
    <mergeCell ref="G33:G35"/>
    <mergeCell ref="H33:H35"/>
    <mergeCell ref="F24:F26"/>
    <mergeCell ref="F21:F23"/>
    <mergeCell ref="G21:G23"/>
    <mergeCell ref="F27:F29"/>
    <mergeCell ref="I33:I35"/>
    <mergeCell ref="G27:G29"/>
    <mergeCell ref="H24:H26"/>
    <mergeCell ref="I24:I26"/>
    <mergeCell ref="J27:J29"/>
    <mergeCell ref="A33:A35"/>
    <mergeCell ref="B33:B35"/>
    <mergeCell ref="C33:C35"/>
    <mergeCell ref="D33:D35"/>
    <mergeCell ref="E33:E35"/>
    <mergeCell ref="A21:A23"/>
    <mergeCell ref="A24:A26"/>
    <mergeCell ref="B24:B26"/>
    <mergeCell ref="C24:C26"/>
    <mergeCell ref="D24:D26"/>
    <mergeCell ref="E24:E26"/>
    <mergeCell ref="A27:A29"/>
    <mergeCell ref="B27:B29"/>
    <mergeCell ref="C27:C29"/>
    <mergeCell ref="D27:D29"/>
    <mergeCell ref="E27:E29"/>
    <mergeCell ref="B21:B23"/>
    <mergeCell ref="C21:C23"/>
    <mergeCell ref="D21:D23"/>
    <mergeCell ref="E21:E23"/>
    <mergeCell ref="A30:A32"/>
    <mergeCell ref="B30:B32"/>
    <mergeCell ref="C30:C32"/>
    <mergeCell ref="N21:N23"/>
    <mergeCell ref="M27:M29"/>
    <mergeCell ref="H10:H11"/>
    <mergeCell ref="I10:I11"/>
    <mergeCell ref="L10:L11"/>
    <mergeCell ref="M10:M11"/>
    <mergeCell ref="J21:J23"/>
    <mergeCell ref="K21:K23"/>
    <mergeCell ref="L21:L23"/>
    <mergeCell ref="M21:M23"/>
    <mergeCell ref="J12:J14"/>
    <mergeCell ref="K12:K14"/>
    <mergeCell ref="L12:L14"/>
    <mergeCell ref="M12:M14"/>
    <mergeCell ref="J15:J17"/>
    <mergeCell ref="K15:K17"/>
    <mergeCell ref="L15:L17"/>
    <mergeCell ref="M15:M17"/>
    <mergeCell ref="H21:H23"/>
    <mergeCell ref="I21:I23"/>
    <mergeCell ref="K24:K26"/>
    <mergeCell ref="L24:L26"/>
    <mergeCell ref="H27:H29"/>
    <mergeCell ref="I27:I29"/>
    <mergeCell ref="G24:G26"/>
    <mergeCell ref="K27:K29"/>
    <mergeCell ref="J30:J32"/>
    <mergeCell ref="K30:K32"/>
    <mergeCell ref="L27:L29"/>
    <mergeCell ref="AE10:AE11"/>
    <mergeCell ref="AK10:AK11"/>
    <mergeCell ref="AJ10:AJ11"/>
    <mergeCell ref="AI10:AI11"/>
    <mergeCell ref="AG10:AG11"/>
    <mergeCell ref="AF10:AF11"/>
    <mergeCell ref="Y10:Y11"/>
    <mergeCell ref="Z10:Z11"/>
    <mergeCell ref="M24:M26"/>
    <mergeCell ref="N24:N26"/>
    <mergeCell ref="AD10:AD11"/>
    <mergeCell ref="O10:O11"/>
    <mergeCell ref="AC10:AC11"/>
    <mergeCell ref="AB10:AB11"/>
    <mergeCell ref="X10:X11"/>
    <mergeCell ref="P10:P11"/>
    <mergeCell ref="AA10:AA11"/>
    <mergeCell ref="Q10:Q11"/>
    <mergeCell ref="R10:W10"/>
    <mergeCell ref="M30:M32"/>
    <mergeCell ref="N12:N14"/>
    <mergeCell ref="N15:N17"/>
    <mergeCell ref="N18:N20"/>
    <mergeCell ref="N33:N35"/>
    <mergeCell ref="A6:B6"/>
    <mergeCell ref="A7:B7"/>
    <mergeCell ref="A8:B8"/>
    <mergeCell ref="A10:A11"/>
    <mergeCell ref="F10:F11"/>
    <mergeCell ref="E10:E11"/>
    <mergeCell ref="D10:D11"/>
    <mergeCell ref="C10:C11"/>
    <mergeCell ref="C7:N7"/>
    <mergeCell ref="C8:N8"/>
    <mergeCell ref="B10:B11"/>
    <mergeCell ref="N10:N11"/>
    <mergeCell ref="J10:J11"/>
    <mergeCell ref="K10:K11"/>
    <mergeCell ref="G10:G11"/>
    <mergeCell ref="J33:J35"/>
    <mergeCell ref="K33:K35"/>
    <mergeCell ref="L33:L35"/>
    <mergeCell ref="M33:M35"/>
    <mergeCell ref="N30:N32"/>
    <mergeCell ref="J24:J26"/>
    <mergeCell ref="B36:AK36"/>
    <mergeCell ref="A1:D4"/>
    <mergeCell ref="C6:N6"/>
    <mergeCell ref="A9:G9"/>
    <mergeCell ref="H9:N9"/>
    <mergeCell ref="AJ1:AK1"/>
    <mergeCell ref="AJ2:AK2"/>
    <mergeCell ref="AJ3:AK3"/>
    <mergeCell ref="AJ4:AK4"/>
    <mergeCell ref="E1:AI4"/>
    <mergeCell ref="AH10:AH11"/>
    <mergeCell ref="O6:Q6"/>
    <mergeCell ref="O9:W9"/>
    <mergeCell ref="X9:AD9"/>
    <mergeCell ref="AE9:AK9"/>
    <mergeCell ref="E30:E32"/>
    <mergeCell ref="F30:F32"/>
    <mergeCell ref="G30:G32"/>
    <mergeCell ref="H30:H32"/>
    <mergeCell ref="I30:I32"/>
    <mergeCell ref="N27:N29"/>
    <mergeCell ref="L30:L32"/>
  </mergeCells>
  <conditionalFormatting sqref="H12 Y12:Y35">
    <cfRule type="cellIs" dxfId="116" priority="111" operator="equal">
      <formula>"Baja"</formula>
    </cfRule>
    <cfRule type="cellIs" dxfId="115" priority="112" operator="equal">
      <formula>"Muy Baja"</formula>
    </cfRule>
    <cfRule type="cellIs" dxfId="114" priority="110" operator="equal">
      <formula>"Media"</formula>
    </cfRule>
    <cfRule type="cellIs" dxfId="113" priority="108" operator="equal">
      <formula>"Muy Alta"</formula>
    </cfRule>
    <cfRule type="cellIs" dxfId="112" priority="109" operator="equal">
      <formula>"Alta"</formula>
    </cfRule>
  </conditionalFormatting>
  <conditionalFormatting sqref="H15">
    <cfRule type="cellIs" dxfId="111" priority="98" operator="equal">
      <formula>"Muy Baja"</formula>
    </cfRule>
    <cfRule type="cellIs" dxfId="110" priority="97" operator="equal">
      <formula>"Baja"</formula>
    </cfRule>
    <cfRule type="cellIs" dxfId="109" priority="96" operator="equal">
      <formula>"Media"</formula>
    </cfRule>
    <cfRule type="cellIs" dxfId="108" priority="95" operator="equal">
      <formula>"Alta"</formula>
    </cfRule>
    <cfRule type="cellIs" dxfId="107" priority="94" operator="equal">
      <formula>"Muy Alta"</formula>
    </cfRule>
  </conditionalFormatting>
  <conditionalFormatting sqref="H18">
    <cfRule type="cellIs" dxfId="106" priority="80" operator="equal">
      <formula>"Muy Alta"</formula>
    </cfRule>
    <cfRule type="cellIs" dxfId="105" priority="81" operator="equal">
      <formula>"Alta"</formula>
    </cfRule>
    <cfRule type="cellIs" dxfId="104" priority="84" operator="equal">
      <formula>"Muy Baja"</formula>
    </cfRule>
    <cfRule type="cellIs" dxfId="103" priority="83" operator="equal">
      <formula>"Baja"</formula>
    </cfRule>
    <cfRule type="cellIs" dxfId="102" priority="82" operator="equal">
      <formula>"Media"</formula>
    </cfRule>
  </conditionalFormatting>
  <conditionalFormatting sqref="H21">
    <cfRule type="cellIs" dxfId="101" priority="68" operator="equal">
      <formula>"Media"</formula>
    </cfRule>
    <cfRule type="cellIs" dxfId="100" priority="69" operator="equal">
      <formula>"Baja"</formula>
    </cfRule>
    <cfRule type="cellIs" dxfId="99" priority="70" operator="equal">
      <formula>"Muy Baja"</formula>
    </cfRule>
    <cfRule type="cellIs" dxfId="98" priority="66" operator="equal">
      <formula>"Muy Alta"</formula>
    </cfRule>
    <cfRule type="cellIs" dxfId="97" priority="67" operator="equal">
      <formula>"Alta"</formula>
    </cfRule>
  </conditionalFormatting>
  <conditionalFormatting sqref="H24">
    <cfRule type="cellIs" dxfId="96" priority="53" operator="equal">
      <formula>"Alta"</formula>
    </cfRule>
    <cfRule type="cellIs" dxfId="95" priority="56" operator="equal">
      <formula>"Muy Baja"</formula>
    </cfRule>
    <cfRule type="cellIs" dxfId="94" priority="52" operator="equal">
      <formula>"Muy Alta"</formula>
    </cfRule>
    <cfRule type="cellIs" dxfId="93" priority="54" operator="equal">
      <formula>"Media"</formula>
    </cfRule>
    <cfRule type="cellIs" dxfId="92" priority="55" operator="equal">
      <formula>"Baja"</formula>
    </cfRule>
  </conditionalFormatting>
  <conditionalFormatting sqref="H27">
    <cfRule type="cellIs" dxfId="91" priority="27" operator="equal">
      <formula>"Baja"</formula>
    </cfRule>
    <cfRule type="cellIs" dxfId="90" priority="26" operator="equal">
      <formula>"Media"</formula>
    </cfRule>
    <cfRule type="cellIs" dxfId="89" priority="28" operator="equal">
      <formula>"Muy Baja"</formula>
    </cfRule>
    <cfRule type="cellIs" dxfId="88" priority="25" operator="equal">
      <formula>"Alta"</formula>
    </cfRule>
    <cfRule type="cellIs" dxfId="87" priority="24" operator="equal">
      <formula>"Muy Alta"</formula>
    </cfRule>
  </conditionalFormatting>
  <conditionalFormatting sqref="H30">
    <cfRule type="cellIs" dxfId="86" priority="10" operator="equal">
      <formula>"Muy Alta"</formula>
    </cfRule>
    <cfRule type="cellIs" dxfId="85" priority="14" operator="equal">
      <formula>"Muy Baja"</formula>
    </cfRule>
    <cfRule type="cellIs" dxfId="84" priority="13" operator="equal">
      <formula>"Baja"</formula>
    </cfRule>
    <cfRule type="cellIs" dxfId="83" priority="12" operator="equal">
      <formula>"Media"</formula>
    </cfRule>
    <cfRule type="cellIs" dxfId="82" priority="11" operator="equal">
      <formula>"Alta"</formula>
    </cfRule>
  </conditionalFormatting>
  <conditionalFormatting sqref="H33">
    <cfRule type="cellIs" dxfId="81" priority="609" operator="equal">
      <formula>"Muy Baja"</formula>
    </cfRule>
    <cfRule type="cellIs" dxfId="80" priority="605" operator="equal">
      <formula>"Muy Alta"</formula>
    </cfRule>
    <cfRule type="cellIs" dxfId="79" priority="606" operator="equal">
      <formula>"Alta"</formula>
    </cfRule>
    <cfRule type="cellIs" dxfId="78" priority="607" operator="equal">
      <formula>"Media"</formula>
    </cfRule>
    <cfRule type="cellIs" dxfId="77" priority="608" operator="equal">
      <formula>"Baja"</formula>
    </cfRule>
  </conditionalFormatting>
  <conditionalFormatting sqref="K12:K35">
    <cfRule type="containsText" dxfId="76" priority="287" operator="containsText" text="❌">
      <formula>NOT(ISERROR(SEARCH("❌",K12)))</formula>
    </cfRule>
  </conditionalFormatting>
  <conditionalFormatting sqref="L12 AA12:AA35">
    <cfRule type="cellIs" dxfId="75" priority="105" operator="equal">
      <formula>"Moderado"</formula>
    </cfRule>
    <cfRule type="cellIs" dxfId="74" priority="104" operator="equal">
      <formula>"Mayor"</formula>
    </cfRule>
    <cfRule type="cellIs" dxfId="73" priority="103" operator="equal">
      <formula>"Catastrófico"</formula>
    </cfRule>
    <cfRule type="cellIs" dxfId="72" priority="106" operator="equal">
      <formula>"Menor"</formula>
    </cfRule>
    <cfRule type="cellIs" dxfId="71" priority="107" operator="equal">
      <formula>"Leve"</formula>
    </cfRule>
  </conditionalFormatting>
  <conditionalFormatting sqref="L15">
    <cfRule type="cellIs" dxfId="70" priority="90" operator="equal">
      <formula>"Mayor"</formula>
    </cfRule>
    <cfRule type="cellIs" dxfId="69" priority="91" operator="equal">
      <formula>"Moderado"</formula>
    </cfRule>
    <cfRule type="cellIs" dxfId="68" priority="92" operator="equal">
      <formula>"Menor"</formula>
    </cfRule>
    <cfRule type="cellIs" dxfId="67" priority="93" operator="equal">
      <formula>"Leve"</formula>
    </cfRule>
    <cfRule type="cellIs" dxfId="66" priority="89" operator="equal">
      <formula>"Catastrófico"</formula>
    </cfRule>
  </conditionalFormatting>
  <conditionalFormatting sqref="L18">
    <cfRule type="cellIs" dxfId="65" priority="79" operator="equal">
      <formula>"Leve"</formula>
    </cfRule>
    <cfRule type="cellIs" dxfId="64" priority="78" operator="equal">
      <formula>"Menor"</formula>
    </cfRule>
    <cfRule type="cellIs" dxfId="63" priority="77" operator="equal">
      <formula>"Moderado"</formula>
    </cfRule>
    <cfRule type="cellIs" dxfId="62" priority="76" operator="equal">
      <formula>"Mayor"</formula>
    </cfRule>
    <cfRule type="cellIs" dxfId="61" priority="75" operator="equal">
      <formula>"Catastrófico"</formula>
    </cfRule>
  </conditionalFormatting>
  <conditionalFormatting sqref="L21">
    <cfRule type="cellIs" dxfId="60" priority="61" operator="equal">
      <formula>"Catastrófico"</formula>
    </cfRule>
    <cfRule type="cellIs" dxfId="59" priority="64" operator="equal">
      <formula>"Menor"</formula>
    </cfRule>
    <cfRule type="cellIs" dxfId="58" priority="63" operator="equal">
      <formula>"Moderado"</formula>
    </cfRule>
    <cfRule type="cellIs" dxfId="57" priority="62" operator="equal">
      <formula>"Mayor"</formula>
    </cfRule>
    <cfRule type="cellIs" dxfId="56" priority="65" operator="equal">
      <formula>"Leve"</formula>
    </cfRule>
  </conditionalFormatting>
  <conditionalFormatting sqref="L24">
    <cfRule type="cellIs" dxfId="55" priority="48" operator="equal">
      <formula>"Mayor"</formula>
    </cfRule>
    <cfRule type="cellIs" dxfId="54" priority="47" operator="equal">
      <formula>"Catastrófico"</formula>
    </cfRule>
    <cfRule type="cellIs" dxfId="53" priority="51" operator="equal">
      <formula>"Leve"</formula>
    </cfRule>
    <cfRule type="cellIs" dxfId="52" priority="50" operator="equal">
      <formula>"Menor"</formula>
    </cfRule>
    <cfRule type="cellIs" dxfId="51" priority="49" operator="equal">
      <formula>"Moderado"</formula>
    </cfRule>
  </conditionalFormatting>
  <conditionalFormatting sqref="L27">
    <cfRule type="cellIs" dxfId="50" priority="23" operator="equal">
      <formula>"Leve"</formula>
    </cfRule>
    <cfRule type="cellIs" dxfId="49" priority="22" operator="equal">
      <formula>"Menor"</formula>
    </cfRule>
    <cfRule type="cellIs" dxfId="48" priority="21" operator="equal">
      <formula>"Moderado"</formula>
    </cfRule>
    <cfRule type="cellIs" dxfId="47" priority="20" operator="equal">
      <formula>"Mayor"</formula>
    </cfRule>
    <cfRule type="cellIs" dxfId="46" priority="19" operator="equal">
      <formula>"Catastrófico"</formula>
    </cfRule>
  </conditionalFormatting>
  <conditionalFormatting sqref="L30">
    <cfRule type="cellIs" dxfId="45" priority="9" operator="equal">
      <formula>"Leve"</formula>
    </cfRule>
    <cfRule type="cellIs" dxfId="44" priority="8" operator="equal">
      <formula>"Menor"</formula>
    </cfRule>
    <cfRule type="cellIs" dxfId="43" priority="7" operator="equal">
      <formula>"Moderado"</formula>
    </cfRule>
    <cfRule type="cellIs" dxfId="42" priority="6" operator="equal">
      <formula>"Mayor"</formula>
    </cfRule>
    <cfRule type="cellIs" dxfId="41" priority="5" operator="equal">
      <formula>"Catastrófico"</formula>
    </cfRule>
  </conditionalFormatting>
  <conditionalFormatting sqref="L33">
    <cfRule type="cellIs" dxfId="40" priority="600" operator="equal">
      <formula>"Catastrófico"</formula>
    </cfRule>
    <cfRule type="cellIs" dxfId="39" priority="601" operator="equal">
      <formula>"Mayor"</formula>
    </cfRule>
    <cfRule type="cellIs" dxfId="38" priority="602" operator="equal">
      <formula>"Moderado"</formula>
    </cfRule>
    <cfRule type="cellIs" dxfId="37" priority="603" operator="equal">
      <formula>"Menor"</formula>
    </cfRule>
    <cfRule type="cellIs" dxfId="36" priority="604" operator="equal">
      <formula>"Leve"</formula>
    </cfRule>
  </conditionalFormatting>
  <conditionalFormatting sqref="N12 AC12:AC35">
    <cfRule type="cellIs" dxfId="35" priority="101" operator="equal">
      <formula>"Moderado"</formula>
    </cfRule>
    <cfRule type="cellIs" dxfId="34" priority="100" operator="equal">
      <formula>"Alto"</formula>
    </cfRule>
    <cfRule type="cellIs" dxfId="33" priority="102" operator="equal">
      <formula>"Bajo"</formula>
    </cfRule>
    <cfRule type="cellIs" dxfId="32" priority="99" operator="equal">
      <formula>"Extremo"</formula>
    </cfRule>
  </conditionalFormatting>
  <conditionalFormatting sqref="N15">
    <cfRule type="cellIs" dxfId="31" priority="85" operator="equal">
      <formula>"Extremo"</formula>
    </cfRule>
    <cfRule type="cellIs" dxfId="30" priority="88" operator="equal">
      <formula>"Bajo"</formula>
    </cfRule>
    <cfRule type="cellIs" dxfId="29" priority="87" operator="equal">
      <formula>"Moderado"</formula>
    </cfRule>
    <cfRule type="cellIs" dxfId="28" priority="86" operator="equal">
      <formula>"Alto"</formula>
    </cfRule>
  </conditionalFormatting>
  <conditionalFormatting sqref="N18">
    <cfRule type="cellIs" dxfId="27" priority="72" operator="equal">
      <formula>"Alto"</formula>
    </cfRule>
    <cfRule type="cellIs" dxfId="26" priority="73" operator="equal">
      <formula>"Moderado"</formula>
    </cfRule>
    <cfRule type="cellIs" dxfId="25" priority="74" operator="equal">
      <formula>"Bajo"</formula>
    </cfRule>
    <cfRule type="cellIs" dxfId="24" priority="71" operator="equal">
      <formula>"Extremo"</formula>
    </cfRule>
  </conditionalFormatting>
  <conditionalFormatting sqref="N21">
    <cfRule type="cellIs" dxfId="23" priority="57" operator="equal">
      <formula>"Extremo"</formula>
    </cfRule>
    <cfRule type="cellIs" dxfId="22" priority="60" operator="equal">
      <formula>"Bajo"</formula>
    </cfRule>
    <cfRule type="cellIs" dxfId="21" priority="59" operator="equal">
      <formula>"Moderado"</formula>
    </cfRule>
    <cfRule type="cellIs" dxfId="20" priority="58" operator="equal">
      <formula>"Alto"</formula>
    </cfRule>
  </conditionalFormatting>
  <conditionalFormatting sqref="N24">
    <cfRule type="cellIs" dxfId="19" priority="46" operator="equal">
      <formula>"Bajo"</formula>
    </cfRule>
    <cfRule type="cellIs" dxfId="18" priority="45" operator="equal">
      <formula>"Moderado"</formula>
    </cfRule>
    <cfRule type="cellIs" dxfId="17" priority="44" operator="equal">
      <formula>"Alto"</formula>
    </cfRule>
    <cfRule type="cellIs" dxfId="16" priority="43" operator="equal">
      <formula>"Extremo"</formula>
    </cfRule>
  </conditionalFormatting>
  <conditionalFormatting sqref="N27">
    <cfRule type="cellIs" dxfId="15" priority="18" operator="equal">
      <formula>"Bajo"</formula>
    </cfRule>
    <cfRule type="cellIs" dxfId="14" priority="15" operator="equal">
      <formula>"Extremo"</formula>
    </cfRule>
    <cfRule type="cellIs" dxfId="13" priority="17" operator="equal">
      <formula>"Moderado"</formula>
    </cfRule>
    <cfRule type="cellIs" dxfId="12" priority="16" operator="equal">
      <formula>"Alto"</formula>
    </cfRule>
  </conditionalFormatting>
  <conditionalFormatting sqref="N30">
    <cfRule type="cellIs" dxfId="11" priority="1" operator="equal">
      <formula>"Extremo"</formula>
    </cfRule>
    <cfRule type="cellIs" dxfId="10" priority="4" operator="equal">
      <formula>"Bajo"</formula>
    </cfRule>
    <cfRule type="cellIs" dxfId="9" priority="3" operator="equal">
      <formula>"Moderado"</formula>
    </cfRule>
    <cfRule type="cellIs" dxfId="8" priority="2" operator="equal">
      <formula>"Alto"</formula>
    </cfRule>
  </conditionalFormatting>
  <conditionalFormatting sqref="N33">
    <cfRule type="cellIs" dxfId="7" priority="596" operator="equal">
      <formula>"Extremo"</formula>
    </cfRule>
    <cfRule type="cellIs" dxfId="6" priority="597" operator="equal">
      <formula>"Alto"</formula>
    </cfRule>
    <cfRule type="cellIs" dxfId="5" priority="598" operator="equal">
      <formula>"Moderado"</formula>
    </cfRule>
    <cfRule type="cellIs" dxfId="4" priority="599" operator="equal">
      <formula>"Bajo"</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0000000}">
          <x14:formula1>
            <xm:f>'Opciones Tratamiento'!$B$9:$B$10</xm:f>
          </x14:formula1>
          <xm:sqref>AK33:AK34 AK12:AK13 AK15:AK16 AK18:AK19 AK21:AK22 AK24:AK25 AK27:AK28 AK30:AK31</xm:sqref>
        </x14:dataValidation>
        <x14:dataValidation type="list" allowBlank="1" showInputMessage="1" showErrorMessage="1" xr:uid="{00000000-0002-0000-0200-000001000000}">
          <x14:formula1>
            <xm:f>'Tabla Valoración controles'!$D$4:$D$6</xm:f>
          </x14:formula1>
          <xm:sqref>R12:R35</xm:sqref>
        </x14:dataValidation>
        <x14:dataValidation type="list" allowBlank="1" showInputMessage="1" showErrorMessage="1" xr:uid="{00000000-0002-0000-0200-000002000000}">
          <x14:formula1>
            <xm:f>'Tabla Valoración controles'!$D$7:$D$8</xm:f>
          </x14:formula1>
          <xm:sqref>S12:S35</xm:sqref>
        </x14:dataValidation>
        <x14:dataValidation type="list" allowBlank="1" showInputMessage="1" showErrorMessage="1" xr:uid="{00000000-0002-0000-0200-000003000000}">
          <x14:formula1>
            <xm:f>'Tabla Valoración controles'!$D$9:$D$10</xm:f>
          </x14:formula1>
          <xm:sqref>U12:U35</xm:sqref>
        </x14:dataValidation>
        <x14:dataValidation type="list" allowBlank="1" showInputMessage="1" showErrorMessage="1" xr:uid="{00000000-0002-0000-0200-000004000000}">
          <x14:formula1>
            <xm:f>'Tabla Valoración controles'!$D$11:$D$12</xm:f>
          </x14:formula1>
          <xm:sqref>V12:V35</xm:sqref>
        </x14:dataValidation>
        <x14:dataValidation type="list" allowBlank="1" showInputMessage="1" showErrorMessage="1" xr:uid="{00000000-0002-0000-0200-000005000000}">
          <x14:formula1>
            <xm:f>'Tabla Valoración controles'!$D$13:$D$14</xm:f>
          </x14:formula1>
          <xm:sqref>W12:W35</xm:sqref>
        </x14:dataValidation>
        <x14:dataValidation type="list" allowBlank="1" showInputMessage="1" showErrorMessage="1" xr:uid="{00000000-0002-0000-0200-000006000000}">
          <x14:formula1>
            <xm:f>'Opciones Tratamiento'!$B$13:$B$19</xm:f>
          </x14:formula1>
          <xm:sqref>F12:F35</xm:sqref>
        </x14:dataValidation>
        <x14:dataValidation type="list" allowBlank="1" showInputMessage="1" showErrorMessage="1" xr:uid="{00000000-0002-0000-0200-000007000000}">
          <x14:formula1>
            <xm:f>'Opciones Tratamiento'!$E$2:$E$4</xm:f>
          </x14:formula1>
          <xm:sqref>B12:B35</xm:sqref>
        </x14:dataValidation>
        <x14:dataValidation type="list" allowBlank="1" showInputMessage="1" showErrorMessage="1" xr:uid="{00000000-0002-0000-0200-000008000000}">
          <x14:formula1>
            <xm:f>'Opciones Tratamiento'!$B$2:$B$5</xm:f>
          </x14:formula1>
          <xm:sqref>AD12:AD35</xm:sqref>
        </x14:dataValidation>
        <x14:dataValidation type="list" allowBlank="1" showInputMessage="1" showErrorMessage="1" xr:uid="{00000000-0002-0000-0200-000009000000}">
          <x14:formula1>
            <xm:f>'Tabla Impacto'!$F$210:$F$221</xm:f>
          </x14:formula1>
          <xm:sqref>J12:J35</xm:sqref>
        </x14:dataValidation>
        <x14:dataValidation type="custom" allowBlank="1" showInputMessage="1" showErrorMessage="1" error="Recuerde que las acciones se generan bajo la medida de mitigar el riesgo" xr:uid="{00000000-0002-0000-0200-00000A000000}">
          <x14:formula1>
            <xm:f>IF(OR(AD12='Opciones Tratamiento'!$B$2,AD12='Opciones Tratamiento'!$B$3,AD12='Opciones Tratamiento'!$B$4),ISBLANK(AD12),ISTEXT(AD12))</xm:f>
          </x14:formula1>
          <xm:sqref>AE12:AE35</xm:sqref>
        </x14:dataValidation>
        <x14:dataValidation type="custom" allowBlank="1" showInputMessage="1" showErrorMessage="1" error="Recuerde que las acciones se generan bajo la medida de mitigar el riesgo" xr:uid="{00000000-0002-0000-0200-00000B000000}">
          <x14:formula1>
            <xm:f>IF(OR(AD12='Opciones Tratamiento'!$B$2,AD12='Opciones Tratamiento'!$B$3,AD12='Opciones Tratamiento'!$B$4),ISBLANK(AD12),ISTEXT(AD12))</xm:f>
          </x14:formula1>
          <xm:sqref>AF12:AF35</xm:sqref>
        </x14:dataValidation>
        <x14:dataValidation type="custom" allowBlank="1" showInputMessage="1" showErrorMessage="1" error="Recuerde que las acciones se generan bajo la medida de mitigar el riesgo" xr:uid="{00000000-0002-0000-0200-00000C000000}">
          <x14:formula1>
            <xm:f>IF(OR(AD12='Opciones Tratamiento'!$B$2,AD12='Opciones Tratamiento'!$B$3,AD12='Opciones Tratamiento'!$B$4),ISBLANK(AD12),ISTEXT(AD12))</xm:f>
          </x14:formula1>
          <xm:sqref>AG12:AH35</xm:sqref>
        </x14:dataValidation>
        <x14:dataValidation type="custom" allowBlank="1" showInputMessage="1" showErrorMessage="1" error="Recuerde que las acciones se generan bajo la medida de mitigar el riesgo" xr:uid="{00000000-0002-0000-0200-00000D000000}">
          <x14:formula1>
            <xm:f>IF(OR(AD12='Opciones Tratamiento'!$B$2,AD12='Opciones Tratamiento'!$B$3,AD12='Opciones Tratamiento'!$B$4),ISBLANK(AD12),ISTEXT(AD12))</xm:f>
          </x14:formula1>
          <xm:sqref>AI12:AI35</xm:sqref>
        </x14:dataValidation>
        <x14:dataValidation type="custom" allowBlank="1" showInputMessage="1" showErrorMessage="1" error="Recuerde que las acciones se generan bajo la medida de mitigar el riesgo" xr:uid="{00000000-0002-0000-0200-00000E000000}">
          <x14:formula1>
            <xm:f>IF(OR(AD12='Opciones Tratamiento'!$B$2,AD12='Opciones Tratamiento'!$B$3,AD12='Opciones Tratamiento'!$B$4),ISBLANK(AD12),ISTEXT(AD12))</xm:f>
          </x14:formula1>
          <xm:sqref>AJ12:AJ35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U140"/>
  <sheetViews>
    <sheetView zoomScale="70" zoomScaleNormal="70" workbookViewId="0">
      <selection activeCell="AH10" sqref="AH10:AI11"/>
    </sheetView>
  </sheetViews>
  <sheetFormatPr defaultColWidth="11.42578125" defaultRowHeight="15"/>
  <cols>
    <col min="2" max="39" width="5.7109375" customWidth="1"/>
    <col min="41" max="46" width="5.7109375" customWidth="1"/>
  </cols>
  <sheetData>
    <row r="1" spans="1:99">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row>
    <row r="2" spans="1:99" ht="18" customHeight="1">
      <c r="A2" s="82"/>
      <c r="B2" s="424" t="s">
        <v>185</v>
      </c>
      <c r="C2" s="424"/>
      <c r="D2" s="424"/>
      <c r="E2" s="424"/>
      <c r="F2" s="424"/>
      <c r="G2" s="424"/>
      <c r="H2" s="424"/>
      <c r="I2" s="424"/>
      <c r="J2" s="392" t="s">
        <v>23</v>
      </c>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c r="CP2" s="82"/>
      <c r="CQ2" s="82"/>
      <c r="CR2" s="82"/>
      <c r="CS2" s="82"/>
      <c r="CT2" s="82"/>
      <c r="CU2" s="82"/>
    </row>
    <row r="3" spans="1:99" ht="18.75" customHeight="1">
      <c r="A3" s="82"/>
      <c r="B3" s="424"/>
      <c r="C3" s="424"/>
      <c r="D3" s="424"/>
      <c r="E3" s="424"/>
      <c r="F3" s="424"/>
      <c r="G3" s="424"/>
      <c r="H3" s="424"/>
      <c r="I3" s="424"/>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row>
    <row r="4" spans="1:99" ht="15" customHeight="1">
      <c r="A4" s="82"/>
      <c r="B4" s="424"/>
      <c r="C4" s="424"/>
      <c r="D4" s="424"/>
      <c r="E4" s="424"/>
      <c r="F4" s="424"/>
      <c r="G4" s="424"/>
      <c r="H4" s="424"/>
      <c r="I4" s="424"/>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c r="AL4" s="392"/>
      <c r="AM4" s="39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row>
    <row r="5" spans="1:99" ht="15.75" thickBo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row>
    <row r="6" spans="1:99" ht="15" customHeight="1">
      <c r="A6" s="82"/>
      <c r="B6" s="339" t="s">
        <v>186</v>
      </c>
      <c r="C6" s="339"/>
      <c r="D6" s="340"/>
      <c r="E6" s="377" t="s">
        <v>187</v>
      </c>
      <c r="F6" s="378"/>
      <c r="G6" s="378"/>
      <c r="H6" s="378"/>
      <c r="I6" s="379"/>
      <c r="J6" s="388" t="str">
        <f>IF(AND('Mapa de Riesgos'!$H$33="Muy Alta",'Mapa de Riesgos'!$L$33="Leve"),CONCATENATE("R",'Mapa de Riesgos'!$A$33),"")</f>
        <v/>
      </c>
      <c r="K6" s="389"/>
      <c r="L6" s="389" t="e">
        <f>IF(AND('Mapa de Riesgos'!#REF!="Muy Alta",'Mapa de Riesgos'!#REF!="Leve"),CONCATENATE("R",'Mapa de Riesgos'!#REF!),"")</f>
        <v>#REF!</v>
      </c>
      <c r="M6" s="389"/>
      <c r="N6" s="389" t="e">
        <f>IF(AND('Mapa de Riesgos'!#REF!="Muy Alta",'Mapa de Riesgos'!#REF!="Leve"),CONCATENATE("R",'Mapa de Riesgos'!#REF!),"")</f>
        <v>#REF!</v>
      </c>
      <c r="O6" s="391"/>
      <c r="P6" s="388" t="str">
        <f>IF(AND('Mapa de Riesgos'!$H$33="Muy Alta",'Mapa de Riesgos'!$L$33="Menor"),CONCATENATE("R",'Mapa de Riesgos'!$A$33),"")</f>
        <v/>
      </c>
      <c r="Q6" s="389"/>
      <c r="R6" s="389" t="e">
        <f>IF(AND('Mapa de Riesgos'!#REF!="Muy Alta",'Mapa de Riesgos'!#REF!="Menor"),CONCATENATE("R",'Mapa de Riesgos'!#REF!),"")</f>
        <v>#REF!</v>
      </c>
      <c r="S6" s="389"/>
      <c r="T6" s="389" t="e">
        <f>IF(AND('Mapa de Riesgos'!#REF!="Muy Alta",'Mapa de Riesgos'!#REF!="Menor"),CONCATENATE("R",'Mapa de Riesgos'!#REF!),"")</f>
        <v>#REF!</v>
      </c>
      <c r="U6" s="391"/>
      <c r="V6" s="388" t="str">
        <f>IF(AND('Mapa de Riesgos'!$H$33="Muy Alta",'Mapa de Riesgos'!$L$33="Moderado"),CONCATENATE("R",'Mapa de Riesgos'!$A$33),"")</f>
        <v/>
      </c>
      <c r="W6" s="389"/>
      <c r="X6" s="389" t="e">
        <f>IF(AND('Mapa de Riesgos'!#REF!="Muy Alta",'Mapa de Riesgos'!#REF!="Moderado"),CONCATENATE("R",'Mapa de Riesgos'!#REF!),"")</f>
        <v>#REF!</v>
      </c>
      <c r="Y6" s="389"/>
      <c r="Z6" s="389" t="e">
        <f>IF(AND('Mapa de Riesgos'!#REF!="Muy Alta",'Mapa de Riesgos'!#REF!="Moderado"),CONCATENATE("R",'Mapa de Riesgos'!#REF!),"")</f>
        <v>#REF!</v>
      </c>
      <c r="AA6" s="391"/>
      <c r="AB6" s="388" t="str">
        <f>IF(AND('Mapa de Riesgos'!$H$33="Muy Alta",'Mapa de Riesgos'!$L$33="Mayor"),CONCATENATE("R",'Mapa de Riesgos'!$A$33),"")</f>
        <v/>
      </c>
      <c r="AC6" s="389"/>
      <c r="AD6" s="389" t="e">
        <f>IF(AND('Mapa de Riesgos'!#REF!="Muy Alta",'Mapa de Riesgos'!#REF!="Mayor"),CONCATENATE("R",'Mapa de Riesgos'!#REF!),"")</f>
        <v>#REF!</v>
      </c>
      <c r="AE6" s="389"/>
      <c r="AF6" s="389" t="e">
        <f>IF(AND('Mapa de Riesgos'!#REF!="Muy Alta",'Mapa de Riesgos'!#REF!="Mayor"),CONCATENATE("R",'Mapa de Riesgos'!#REF!),"")</f>
        <v>#REF!</v>
      </c>
      <c r="AG6" s="391"/>
      <c r="AH6" s="403" t="str">
        <f>IF(AND('Mapa de Riesgos'!$H$33="Muy Alta",'Mapa de Riesgos'!$L$33="Catastrófico"),CONCATENATE("R",'Mapa de Riesgos'!$A$33),"")</f>
        <v/>
      </c>
      <c r="AI6" s="404"/>
      <c r="AJ6" s="404" t="e">
        <f>IF(AND('Mapa de Riesgos'!#REF!="Muy Alta",'Mapa de Riesgos'!#REF!="Catastrófico"),CONCATENATE("R",'Mapa de Riesgos'!#REF!),"")</f>
        <v>#REF!</v>
      </c>
      <c r="AK6" s="404"/>
      <c r="AL6" s="404" t="e">
        <f>IF(AND('Mapa de Riesgos'!#REF!="Muy Alta",'Mapa de Riesgos'!#REF!="Catastrófico"),CONCATENATE("R",'Mapa de Riesgos'!#REF!),"")</f>
        <v>#REF!</v>
      </c>
      <c r="AM6" s="405"/>
      <c r="AO6" s="341" t="s">
        <v>188</v>
      </c>
      <c r="AP6" s="342"/>
      <c r="AQ6" s="342"/>
      <c r="AR6" s="342"/>
      <c r="AS6" s="342"/>
      <c r="AT6" s="343"/>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row>
    <row r="7" spans="1:99" ht="15" customHeight="1">
      <c r="A7" s="82"/>
      <c r="B7" s="339"/>
      <c r="C7" s="339"/>
      <c r="D7" s="340"/>
      <c r="E7" s="380"/>
      <c r="F7" s="381"/>
      <c r="G7" s="381"/>
      <c r="H7" s="381"/>
      <c r="I7" s="382"/>
      <c r="J7" s="390"/>
      <c r="K7" s="386"/>
      <c r="L7" s="386"/>
      <c r="M7" s="386"/>
      <c r="N7" s="386"/>
      <c r="O7" s="387"/>
      <c r="P7" s="390"/>
      <c r="Q7" s="386"/>
      <c r="R7" s="386"/>
      <c r="S7" s="386"/>
      <c r="T7" s="386"/>
      <c r="U7" s="387"/>
      <c r="V7" s="390"/>
      <c r="W7" s="386"/>
      <c r="X7" s="386"/>
      <c r="Y7" s="386"/>
      <c r="Z7" s="386"/>
      <c r="AA7" s="387"/>
      <c r="AB7" s="390"/>
      <c r="AC7" s="386"/>
      <c r="AD7" s="386"/>
      <c r="AE7" s="386"/>
      <c r="AF7" s="386"/>
      <c r="AG7" s="387"/>
      <c r="AH7" s="397"/>
      <c r="AI7" s="398"/>
      <c r="AJ7" s="398"/>
      <c r="AK7" s="398"/>
      <c r="AL7" s="398"/>
      <c r="AM7" s="399"/>
      <c r="AN7" s="82"/>
      <c r="AO7" s="344"/>
      <c r="AP7" s="345"/>
      <c r="AQ7" s="345"/>
      <c r="AR7" s="345"/>
      <c r="AS7" s="345"/>
      <c r="AT7" s="346"/>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row>
    <row r="8" spans="1:99" ht="15" customHeight="1">
      <c r="A8" s="82"/>
      <c r="B8" s="339"/>
      <c r="C8" s="339"/>
      <c r="D8" s="340"/>
      <c r="E8" s="380"/>
      <c r="F8" s="381"/>
      <c r="G8" s="381"/>
      <c r="H8" s="381"/>
      <c r="I8" s="382"/>
      <c r="J8" s="390" t="e">
        <f>IF(AND('Mapa de Riesgos'!#REF!="Muy Alta",'Mapa de Riesgos'!#REF!="Leve"),CONCATENATE("R",'Mapa de Riesgos'!#REF!),"")</f>
        <v>#REF!</v>
      </c>
      <c r="K8" s="386"/>
      <c r="L8" s="386" t="e">
        <f>IF(AND('Mapa de Riesgos'!#REF!="Muy Alta",'Mapa de Riesgos'!#REF!="Leve"),CONCATENATE("R",'Mapa de Riesgos'!#REF!),"")</f>
        <v>#REF!</v>
      </c>
      <c r="M8" s="386"/>
      <c r="N8" s="386" t="e">
        <f>IF(AND('Mapa de Riesgos'!#REF!="Muy Alta",'Mapa de Riesgos'!#REF!="Leve"),CONCATENATE("R",'Mapa de Riesgos'!#REF!),"")</f>
        <v>#REF!</v>
      </c>
      <c r="O8" s="387"/>
      <c r="P8" s="390" t="e">
        <f>IF(AND('Mapa de Riesgos'!#REF!="Muy Alta",'Mapa de Riesgos'!#REF!="Menor"),CONCATENATE("R",'Mapa de Riesgos'!#REF!),"")</f>
        <v>#REF!</v>
      </c>
      <c r="Q8" s="386"/>
      <c r="R8" s="386" t="e">
        <f>IF(AND('Mapa de Riesgos'!#REF!="Muy Alta",'Mapa de Riesgos'!#REF!="Menor"),CONCATENATE("R",'Mapa de Riesgos'!#REF!),"")</f>
        <v>#REF!</v>
      </c>
      <c r="S8" s="386"/>
      <c r="T8" s="386" t="e">
        <f>IF(AND('Mapa de Riesgos'!#REF!="Muy Alta",'Mapa de Riesgos'!#REF!="Menor"),CONCATENATE("R",'Mapa de Riesgos'!#REF!),"")</f>
        <v>#REF!</v>
      </c>
      <c r="U8" s="387"/>
      <c r="V8" s="390" t="e">
        <f>IF(AND('Mapa de Riesgos'!#REF!="Muy Alta",'Mapa de Riesgos'!#REF!="Moderado"),CONCATENATE("R",'Mapa de Riesgos'!#REF!),"")</f>
        <v>#REF!</v>
      </c>
      <c r="W8" s="386"/>
      <c r="X8" s="386" t="e">
        <f>IF(AND('Mapa de Riesgos'!#REF!="Muy Alta",'Mapa de Riesgos'!#REF!="Moderado"),CONCATENATE("R",'Mapa de Riesgos'!#REF!),"")</f>
        <v>#REF!</v>
      </c>
      <c r="Y8" s="386"/>
      <c r="Z8" s="386" t="e">
        <f>IF(AND('Mapa de Riesgos'!#REF!="Muy Alta",'Mapa de Riesgos'!#REF!="Moderado"),CONCATENATE("R",'Mapa de Riesgos'!#REF!),"")</f>
        <v>#REF!</v>
      </c>
      <c r="AA8" s="387"/>
      <c r="AB8" s="390" t="e">
        <f>IF(AND('Mapa de Riesgos'!#REF!="Muy Alta",'Mapa de Riesgos'!#REF!="Mayor"),CONCATENATE("R",'Mapa de Riesgos'!#REF!),"")</f>
        <v>#REF!</v>
      </c>
      <c r="AC8" s="386"/>
      <c r="AD8" s="386" t="e">
        <f>IF(AND('Mapa de Riesgos'!#REF!="Muy Alta",'Mapa de Riesgos'!#REF!="Mayor"),CONCATENATE("R",'Mapa de Riesgos'!#REF!),"")</f>
        <v>#REF!</v>
      </c>
      <c r="AE8" s="386"/>
      <c r="AF8" s="386" t="e">
        <f>IF(AND('Mapa de Riesgos'!#REF!="Muy Alta",'Mapa de Riesgos'!#REF!="Mayor"),CONCATENATE("R",'Mapa de Riesgos'!#REF!),"")</f>
        <v>#REF!</v>
      </c>
      <c r="AG8" s="387"/>
      <c r="AH8" s="397" t="e">
        <f>IF(AND('Mapa de Riesgos'!#REF!="Muy Alta",'Mapa de Riesgos'!#REF!="Catastrófico"),CONCATENATE("R",'Mapa de Riesgos'!#REF!),"")</f>
        <v>#REF!</v>
      </c>
      <c r="AI8" s="398"/>
      <c r="AJ8" s="398" t="e">
        <f>IF(AND('Mapa de Riesgos'!#REF!="Muy Alta",'Mapa de Riesgos'!#REF!="Catastrófico"),CONCATENATE("R",'Mapa de Riesgos'!#REF!),"")</f>
        <v>#REF!</v>
      </c>
      <c r="AK8" s="398"/>
      <c r="AL8" s="398" t="e">
        <f>IF(AND('Mapa de Riesgos'!#REF!="Muy Alta",'Mapa de Riesgos'!#REF!="Catastrófico"),CONCATENATE("R",'Mapa de Riesgos'!#REF!),"")</f>
        <v>#REF!</v>
      </c>
      <c r="AM8" s="399"/>
      <c r="AN8" s="82"/>
      <c r="AO8" s="344"/>
      <c r="AP8" s="345"/>
      <c r="AQ8" s="345"/>
      <c r="AR8" s="345"/>
      <c r="AS8" s="345"/>
      <c r="AT8" s="346"/>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row>
    <row r="9" spans="1:99" ht="15" customHeight="1">
      <c r="A9" s="82"/>
      <c r="B9" s="339"/>
      <c r="C9" s="339"/>
      <c r="D9" s="340"/>
      <c r="E9" s="380"/>
      <c r="F9" s="381"/>
      <c r="G9" s="381"/>
      <c r="H9" s="381"/>
      <c r="I9" s="382"/>
      <c r="J9" s="390"/>
      <c r="K9" s="386"/>
      <c r="L9" s="386"/>
      <c r="M9" s="386"/>
      <c r="N9" s="386"/>
      <c r="O9" s="387"/>
      <c r="P9" s="390"/>
      <c r="Q9" s="386"/>
      <c r="R9" s="386"/>
      <c r="S9" s="386"/>
      <c r="T9" s="386"/>
      <c r="U9" s="387"/>
      <c r="V9" s="390"/>
      <c r="W9" s="386"/>
      <c r="X9" s="386"/>
      <c r="Y9" s="386"/>
      <c r="Z9" s="386"/>
      <c r="AA9" s="387"/>
      <c r="AB9" s="390"/>
      <c r="AC9" s="386"/>
      <c r="AD9" s="386"/>
      <c r="AE9" s="386"/>
      <c r="AF9" s="386"/>
      <c r="AG9" s="387"/>
      <c r="AH9" s="397"/>
      <c r="AI9" s="398"/>
      <c r="AJ9" s="398"/>
      <c r="AK9" s="398"/>
      <c r="AL9" s="398"/>
      <c r="AM9" s="399"/>
      <c r="AN9" s="82"/>
      <c r="AO9" s="344"/>
      <c r="AP9" s="345"/>
      <c r="AQ9" s="345"/>
      <c r="AR9" s="345"/>
      <c r="AS9" s="345"/>
      <c r="AT9" s="346"/>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row>
    <row r="10" spans="1:99" ht="15" customHeight="1">
      <c r="A10" s="82"/>
      <c r="B10" s="339"/>
      <c r="C10" s="339"/>
      <c r="D10" s="340"/>
      <c r="E10" s="380"/>
      <c r="F10" s="381"/>
      <c r="G10" s="381"/>
      <c r="H10" s="381"/>
      <c r="I10" s="382"/>
      <c r="J10" s="390" t="e">
        <f>IF(AND('Mapa de Riesgos'!#REF!="Muy Alta",'Mapa de Riesgos'!#REF!="Leve"),CONCATENATE("R",'Mapa de Riesgos'!#REF!),"")</f>
        <v>#REF!</v>
      </c>
      <c r="K10" s="386"/>
      <c r="L10" s="386" t="e">
        <f>IF(AND('Mapa de Riesgos'!#REF!="Muy Alta",'Mapa de Riesgos'!#REF!="Leve"),CONCATENATE("R",'Mapa de Riesgos'!#REF!),"")</f>
        <v>#REF!</v>
      </c>
      <c r="M10" s="386"/>
      <c r="N10" s="386" t="e">
        <f>IF(AND('Mapa de Riesgos'!#REF!="Muy Alta",'Mapa de Riesgos'!#REF!="Leve"),CONCATENATE("R",'Mapa de Riesgos'!#REF!),"")</f>
        <v>#REF!</v>
      </c>
      <c r="O10" s="387"/>
      <c r="P10" s="390" t="e">
        <f>IF(AND('Mapa de Riesgos'!#REF!="Muy Alta",'Mapa de Riesgos'!#REF!="Menor"),CONCATENATE("R",'Mapa de Riesgos'!#REF!),"")</f>
        <v>#REF!</v>
      </c>
      <c r="Q10" s="386"/>
      <c r="R10" s="386" t="e">
        <f>IF(AND('Mapa de Riesgos'!#REF!="Muy Alta",'Mapa de Riesgos'!#REF!="Menor"),CONCATENATE("R",'Mapa de Riesgos'!#REF!),"")</f>
        <v>#REF!</v>
      </c>
      <c r="S10" s="386"/>
      <c r="T10" s="386" t="e">
        <f>IF(AND('Mapa de Riesgos'!#REF!="Muy Alta",'Mapa de Riesgos'!#REF!="Menor"),CONCATENATE("R",'Mapa de Riesgos'!#REF!),"")</f>
        <v>#REF!</v>
      </c>
      <c r="U10" s="387"/>
      <c r="V10" s="390" t="e">
        <f>IF(AND('Mapa de Riesgos'!#REF!="Muy Alta",'Mapa de Riesgos'!#REF!="Moderado"),CONCATENATE("R",'Mapa de Riesgos'!#REF!),"")</f>
        <v>#REF!</v>
      </c>
      <c r="W10" s="386"/>
      <c r="X10" s="386" t="e">
        <f>IF(AND('Mapa de Riesgos'!#REF!="Muy Alta",'Mapa de Riesgos'!#REF!="Moderado"),CONCATENATE("R",'Mapa de Riesgos'!#REF!),"")</f>
        <v>#REF!</v>
      </c>
      <c r="Y10" s="386"/>
      <c r="Z10" s="386" t="e">
        <f>IF(AND('Mapa de Riesgos'!#REF!="Muy Alta",'Mapa de Riesgos'!#REF!="Moderado"),CONCATENATE("R",'Mapa de Riesgos'!#REF!),"")</f>
        <v>#REF!</v>
      </c>
      <c r="AA10" s="387"/>
      <c r="AB10" s="390" t="e">
        <f>IF(AND('Mapa de Riesgos'!#REF!="Muy Alta",'Mapa de Riesgos'!#REF!="Mayor"),CONCATENATE("R",'Mapa de Riesgos'!#REF!),"")</f>
        <v>#REF!</v>
      </c>
      <c r="AC10" s="386"/>
      <c r="AD10" s="386" t="e">
        <f>IF(AND('Mapa de Riesgos'!#REF!="Muy Alta",'Mapa de Riesgos'!#REF!="Mayor"),CONCATENATE("R",'Mapa de Riesgos'!#REF!),"")</f>
        <v>#REF!</v>
      </c>
      <c r="AE10" s="386"/>
      <c r="AF10" s="386" t="e">
        <f>IF(AND('Mapa de Riesgos'!#REF!="Muy Alta",'Mapa de Riesgos'!#REF!="Mayor"),CONCATENATE("R",'Mapa de Riesgos'!#REF!),"")</f>
        <v>#REF!</v>
      </c>
      <c r="AG10" s="387"/>
      <c r="AH10" s="397" t="e">
        <f>IF(AND('Mapa de Riesgos'!#REF!="Muy Alta",'Mapa de Riesgos'!#REF!="Catastrófico"),CONCATENATE("R",'Mapa de Riesgos'!#REF!),"")</f>
        <v>#REF!</v>
      </c>
      <c r="AI10" s="398"/>
      <c r="AJ10" s="398" t="e">
        <f>IF(AND('Mapa de Riesgos'!#REF!="Muy Alta",'Mapa de Riesgos'!#REF!="Catastrófico"),CONCATENATE("R",'Mapa de Riesgos'!#REF!),"")</f>
        <v>#REF!</v>
      </c>
      <c r="AK10" s="398"/>
      <c r="AL10" s="398" t="e">
        <f>IF(AND('Mapa de Riesgos'!#REF!="Muy Alta",'Mapa de Riesgos'!#REF!="Catastrófico"),CONCATENATE("R",'Mapa de Riesgos'!#REF!),"")</f>
        <v>#REF!</v>
      </c>
      <c r="AM10" s="399"/>
      <c r="AN10" s="82"/>
      <c r="AO10" s="344"/>
      <c r="AP10" s="345"/>
      <c r="AQ10" s="345"/>
      <c r="AR10" s="345"/>
      <c r="AS10" s="345"/>
      <c r="AT10" s="346"/>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row>
    <row r="11" spans="1:99" ht="15" customHeight="1">
      <c r="A11" s="82"/>
      <c r="B11" s="339"/>
      <c r="C11" s="339"/>
      <c r="D11" s="340"/>
      <c r="E11" s="380"/>
      <c r="F11" s="381"/>
      <c r="G11" s="381"/>
      <c r="H11" s="381"/>
      <c r="I11" s="382"/>
      <c r="J11" s="390"/>
      <c r="K11" s="386"/>
      <c r="L11" s="386"/>
      <c r="M11" s="386"/>
      <c r="N11" s="386"/>
      <c r="O11" s="387"/>
      <c r="P11" s="390"/>
      <c r="Q11" s="386"/>
      <c r="R11" s="386"/>
      <c r="S11" s="386"/>
      <c r="T11" s="386"/>
      <c r="U11" s="387"/>
      <c r="V11" s="390"/>
      <c r="W11" s="386"/>
      <c r="X11" s="386"/>
      <c r="Y11" s="386"/>
      <c r="Z11" s="386"/>
      <c r="AA11" s="387"/>
      <c r="AB11" s="390"/>
      <c r="AC11" s="386"/>
      <c r="AD11" s="386"/>
      <c r="AE11" s="386"/>
      <c r="AF11" s="386"/>
      <c r="AG11" s="387"/>
      <c r="AH11" s="397"/>
      <c r="AI11" s="398"/>
      <c r="AJ11" s="398"/>
      <c r="AK11" s="398"/>
      <c r="AL11" s="398"/>
      <c r="AM11" s="399"/>
      <c r="AN11" s="82"/>
      <c r="AO11" s="344"/>
      <c r="AP11" s="345"/>
      <c r="AQ11" s="345"/>
      <c r="AR11" s="345"/>
      <c r="AS11" s="345"/>
      <c r="AT11" s="346"/>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row>
    <row r="12" spans="1:99" ht="15" customHeight="1">
      <c r="A12" s="82"/>
      <c r="B12" s="339"/>
      <c r="C12" s="339"/>
      <c r="D12" s="340"/>
      <c r="E12" s="380"/>
      <c r="F12" s="381"/>
      <c r="G12" s="381"/>
      <c r="H12" s="381"/>
      <c r="I12" s="382"/>
      <c r="J12" s="390" t="e">
        <f>IF(AND('Mapa de Riesgos'!#REF!="Muy Alta",'Mapa de Riesgos'!#REF!="Leve"),CONCATENATE("R",'Mapa de Riesgos'!#REF!),"")</f>
        <v>#REF!</v>
      </c>
      <c r="K12" s="386"/>
      <c r="L12" s="386" t="str">
        <f>IF(AND('Mapa de Riesgos'!$H$36="Muy Alta",'Mapa de Riesgos'!$L$36="Leve"),CONCATENATE("R",'Mapa de Riesgos'!$A$36),"")</f>
        <v/>
      </c>
      <c r="M12" s="386"/>
      <c r="N12" s="386" t="str">
        <f>IF(AND('Mapa de Riesgos'!$H$42="Muy Alta",'Mapa de Riesgos'!$L$42="Leve"),CONCATENATE("R",'Mapa de Riesgos'!$A$42),"")</f>
        <v/>
      </c>
      <c r="O12" s="387"/>
      <c r="P12" s="390" t="e">
        <f>IF(AND('Mapa de Riesgos'!#REF!="Muy Alta",'Mapa de Riesgos'!#REF!="Menor"),CONCATENATE("R",'Mapa de Riesgos'!#REF!),"")</f>
        <v>#REF!</v>
      </c>
      <c r="Q12" s="386"/>
      <c r="R12" s="386" t="str">
        <f>IF(AND('Mapa de Riesgos'!$H$36="Muy Alta",'Mapa de Riesgos'!$L$36="Menor"),CONCATENATE("R",'Mapa de Riesgos'!$A$36),"")</f>
        <v/>
      </c>
      <c r="S12" s="386"/>
      <c r="T12" s="386" t="str">
        <f>IF(AND('Mapa de Riesgos'!$H$42="Muy Alta",'Mapa de Riesgos'!$L$42="Menor"),CONCATENATE("R",'Mapa de Riesgos'!$A$42),"")</f>
        <v/>
      </c>
      <c r="U12" s="387"/>
      <c r="V12" s="390" t="e">
        <f>IF(AND('Mapa de Riesgos'!#REF!="Muy Alta",'Mapa de Riesgos'!#REF!="Moderado"),CONCATENATE("R",'Mapa de Riesgos'!#REF!),"")</f>
        <v>#REF!</v>
      </c>
      <c r="W12" s="386"/>
      <c r="X12" s="386" t="str">
        <f>IF(AND('Mapa de Riesgos'!$H$36="Muy Alta",'Mapa de Riesgos'!$L$36="Moderado"),CONCATENATE("R",'Mapa de Riesgos'!$A$36),"")</f>
        <v/>
      </c>
      <c r="Y12" s="386"/>
      <c r="Z12" s="386" t="str">
        <f>IF(AND('Mapa de Riesgos'!$H$42="Muy Alta",'Mapa de Riesgos'!$L$42="Moderado"),CONCATENATE("R",'Mapa de Riesgos'!$A$42),"")</f>
        <v/>
      </c>
      <c r="AA12" s="387"/>
      <c r="AB12" s="390" t="e">
        <f>IF(AND('Mapa de Riesgos'!#REF!="Muy Alta",'Mapa de Riesgos'!#REF!="Mayor"),CONCATENATE("R",'Mapa de Riesgos'!#REF!),"")</f>
        <v>#REF!</v>
      </c>
      <c r="AC12" s="386"/>
      <c r="AD12" s="386" t="str">
        <f>IF(AND('Mapa de Riesgos'!$H$36="Muy Alta",'Mapa de Riesgos'!$L$36="Mayor"),CONCATENATE("R",'Mapa de Riesgos'!$A$36),"")</f>
        <v/>
      </c>
      <c r="AE12" s="386"/>
      <c r="AF12" s="386" t="str">
        <f>IF(AND('Mapa de Riesgos'!$H$42="Muy Alta",'Mapa de Riesgos'!$L$42="Mayor"),CONCATENATE("R",'Mapa de Riesgos'!$A$42),"")</f>
        <v/>
      </c>
      <c r="AG12" s="387"/>
      <c r="AH12" s="397" t="e">
        <f>IF(AND('Mapa de Riesgos'!#REF!="Muy Alta",'Mapa de Riesgos'!#REF!="Catastrófico"),CONCATENATE("R",'Mapa de Riesgos'!#REF!),"")</f>
        <v>#REF!</v>
      </c>
      <c r="AI12" s="398"/>
      <c r="AJ12" s="398" t="str">
        <f>IF(AND('Mapa de Riesgos'!$H$36="Muy Alta",'Mapa de Riesgos'!$L$36="Catastrófico"),CONCATENATE("R",'Mapa de Riesgos'!$A$36),"")</f>
        <v/>
      </c>
      <c r="AK12" s="398"/>
      <c r="AL12" s="398" t="str">
        <f>IF(AND('Mapa de Riesgos'!$H$42="Muy Alta",'Mapa de Riesgos'!$L$42="Catastrófico"),CONCATENATE("R",'Mapa de Riesgos'!$A$42),"")</f>
        <v/>
      </c>
      <c r="AM12" s="399"/>
      <c r="AN12" s="82"/>
      <c r="AO12" s="344"/>
      <c r="AP12" s="345"/>
      <c r="AQ12" s="345"/>
      <c r="AR12" s="345"/>
      <c r="AS12" s="345"/>
      <c r="AT12" s="346"/>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row>
    <row r="13" spans="1:99" ht="15.75" customHeight="1" thickBot="1">
      <c r="A13" s="82"/>
      <c r="B13" s="339"/>
      <c r="C13" s="339"/>
      <c r="D13" s="340"/>
      <c r="E13" s="383"/>
      <c r="F13" s="384"/>
      <c r="G13" s="384"/>
      <c r="H13" s="384"/>
      <c r="I13" s="385"/>
      <c r="J13" s="390"/>
      <c r="K13" s="386"/>
      <c r="L13" s="386"/>
      <c r="M13" s="386"/>
      <c r="N13" s="386"/>
      <c r="O13" s="387"/>
      <c r="P13" s="390"/>
      <c r="Q13" s="386"/>
      <c r="R13" s="386"/>
      <c r="S13" s="386"/>
      <c r="T13" s="386"/>
      <c r="U13" s="387"/>
      <c r="V13" s="390"/>
      <c r="W13" s="386"/>
      <c r="X13" s="386"/>
      <c r="Y13" s="386"/>
      <c r="Z13" s="386"/>
      <c r="AA13" s="387"/>
      <c r="AB13" s="390"/>
      <c r="AC13" s="386"/>
      <c r="AD13" s="386"/>
      <c r="AE13" s="386"/>
      <c r="AF13" s="386"/>
      <c r="AG13" s="387"/>
      <c r="AH13" s="400"/>
      <c r="AI13" s="401"/>
      <c r="AJ13" s="401"/>
      <c r="AK13" s="401"/>
      <c r="AL13" s="401"/>
      <c r="AM13" s="402"/>
      <c r="AN13" s="82"/>
      <c r="AO13" s="347"/>
      <c r="AP13" s="348"/>
      <c r="AQ13" s="348"/>
      <c r="AR13" s="348"/>
      <c r="AS13" s="348"/>
      <c r="AT13" s="349"/>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row>
    <row r="14" spans="1:99" ht="15" customHeight="1">
      <c r="A14" s="82"/>
      <c r="B14" s="339"/>
      <c r="C14" s="339"/>
      <c r="D14" s="340"/>
      <c r="E14" s="377" t="s">
        <v>189</v>
      </c>
      <c r="F14" s="378"/>
      <c r="G14" s="378"/>
      <c r="H14" s="378"/>
      <c r="I14" s="378"/>
      <c r="J14" s="412" t="str">
        <f>IF(AND('Mapa de Riesgos'!$H$33="Alta",'Mapa de Riesgos'!$L$33="Leve"),CONCATENATE("R",'Mapa de Riesgos'!$A$33),"")</f>
        <v/>
      </c>
      <c r="K14" s="413"/>
      <c r="L14" s="413" t="e">
        <f>IF(AND('Mapa de Riesgos'!#REF!="Alta",'Mapa de Riesgos'!#REF!="Leve"),CONCATENATE("R",'Mapa de Riesgos'!#REF!),"")</f>
        <v>#REF!</v>
      </c>
      <c r="M14" s="413"/>
      <c r="N14" s="413" t="e">
        <f>IF(AND('Mapa de Riesgos'!#REF!="Alta",'Mapa de Riesgos'!#REF!="Leve"),CONCATENATE("R",'Mapa de Riesgos'!#REF!),"")</f>
        <v>#REF!</v>
      </c>
      <c r="O14" s="414"/>
      <c r="P14" s="412" t="str">
        <f>IF(AND('Mapa de Riesgos'!$H$33="Alta",'Mapa de Riesgos'!$L$33="Menor"),CONCATENATE("R",'Mapa de Riesgos'!$A$33),"")</f>
        <v/>
      </c>
      <c r="Q14" s="413"/>
      <c r="R14" s="413" t="e">
        <f>IF(AND('Mapa de Riesgos'!#REF!="Alta",'Mapa de Riesgos'!#REF!="Menor"),CONCATENATE("R",'Mapa de Riesgos'!#REF!),"")</f>
        <v>#REF!</v>
      </c>
      <c r="S14" s="413"/>
      <c r="T14" s="413" t="e">
        <f>IF(AND('Mapa de Riesgos'!#REF!="Alta",'Mapa de Riesgos'!#REF!="Menor"),CONCATENATE("R",'Mapa de Riesgos'!#REF!),"")</f>
        <v>#REF!</v>
      </c>
      <c r="U14" s="414"/>
      <c r="V14" s="388" t="str">
        <f>IF(AND('Mapa de Riesgos'!$H$33="Alta",'Mapa de Riesgos'!$L$33="Moderado"),CONCATENATE("R",'Mapa de Riesgos'!$A$33),"")</f>
        <v/>
      </c>
      <c r="W14" s="389"/>
      <c r="X14" s="389" t="e">
        <f>IF(AND('Mapa de Riesgos'!#REF!="Alta",'Mapa de Riesgos'!#REF!="Moderado"),CONCATENATE("R",'Mapa de Riesgos'!#REF!),"")</f>
        <v>#REF!</v>
      </c>
      <c r="Y14" s="389"/>
      <c r="Z14" s="389" t="e">
        <f>IF(AND('Mapa de Riesgos'!#REF!="Alta",'Mapa de Riesgos'!#REF!="Moderado"),CONCATENATE("R",'Mapa de Riesgos'!#REF!),"")</f>
        <v>#REF!</v>
      </c>
      <c r="AA14" s="391"/>
      <c r="AB14" s="388" t="str">
        <f>IF(AND('Mapa de Riesgos'!$H$33="Alta",'Mapa de Riesgos'!$L$33="Mayor"),CONCATENATE("R",'Mapa de Riesgos'!$A$33),"")</f>
        <v/>
      </c>
      <c r="AC14" s="389"/>
      <c r="AD14" s="389" t="e">
        <f>IF(AND('Mapa de Riesgos'!#REF!="Alta",'Mapa de Riesgos'!#REF!="Mayor"),CONCATENATE("R",'Mapa de Riesgos'!#REF!),"")</f>
        <v>#REF!</v>
      </c>
      <c r="AE14" s="389"/>
      <c r="AF14" s="389" t="e">
        <f>IF(AND('Mapa de Riesgos'!#REF!="Alta",'Mapa de Riesgos'!#REF!="Mayor"),CONCATENATE("R",'Mapa de Riesgos'!#REF!),"")</f>
        <v>#REF!</v>
      </c>
      <c r="AG14" s="391"/>
      <c r="AH14" s="403" t="str">
        <f>IF(AND('Mapa de Riesgos'!$H$33="Alta",'Mapa de Riesgos'!$L$33="Catastrófico"),CONCATENATE("R",'Mapa de Riesgos'!$A$33),"")</f>
        <v/>
      </c>
      <c r="AI14" s="404"/>
      <c r="AJ14" s="404" t="e">
        <f>IF(AND('Mapa de Riesgos'!#REF!="Alta",'Mapa de Riesgos'!#REF!="Catastrófico"),CONCATENATE("R",'Mapa de Riesgos'!#REF!),"")</f>
        <v>#REF!</v>
      </c>
      <c r="AK14" s="404"/>
      <c r="AL14" s="404" t="e">
        <f>IF(AND('Mapa de Riesgos'!#REF!="Alta",'Mapa de Riesgos'!#REF!="Catastrófico"),CONCATENATE("R",'Mapa de Riesgos'!#REF!),"")</f>
        <v>#REF!</v>
      </c>
      <c r="AM14" s="405"/>
      <c r="AN14" s="82"/>
      <c r="AO14" s="350" t="s">
        <v>190</v>
      </c>
      <c r="AP14" s="351"/>
      <c r="AQ14" s="351"/>
      <c r="AR14" s="351"/>
      <c r="AS14" s="351"/>
      <c r="AT14" s="35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row>
    <row r="15" spans="1:99" ht="15" customHeight="1">
      <c r="A15" s="82"/>
      <c r="B15" s="339"/>
      <c r="C15" s="339"/>
      <c r="D15" s="340"/>
      <c r="E15" s="380"/>
      <c r="F15" s="381"/>
      <c r="G15" s="381"/>
      <c r="H15" s="381"/>
      <c r="I15" s="381"/>
      <c r="J15" s="406"/>
      <c r="K15" s="407"/>
      <c r="L15" s="407"/>
      <c r="M15" s="407"/>
      <c r="N15" s="407"/>
      <c r="O15" s="408"/>
      <c r="P15" s="406"/>
      <c r="Q15" s="407"/>
      <c r="R15" s="407"/>
      <c r="S15" s="407"/>
      <c r="T15" s="407"/>
      <c r="U15" s="408"/>
      <c r="V15" s="390"/>
      <c r="W15" s="386"/>
      <c r="X15" s="386"/>
      <c r="Y15" s="386"/>
      <c r="Z15" s="386"/>
      <c r="AA15" s="387"/>
      <c r="AB15" s="390"/>
      <c r="AC15" s="386"/>
      <c r="AD15" s="386"/>
      <c r="AE15" s="386"/>
      <c r="AF15" s="386"/>
      <c r="AG15" s="387"/>
      <c r="AH15" s="397"/>
      <c r="AI15" s="398"/>
      <c r="AJ15" s="398"/>
      <c r="AK15" s="398"/>
      <c r="AL15" s="398"/>
      <c r="AM15" s="399"/>
      <c r="AN15" s="82"/>
      <c r="AO15" s="353"/>
      <c r="AP15" s="354"/>
      <c r="AQ15" s="354"/>
      <c r="AR15" s="354"/>
      <c r="AS15" s="354"/>
      <c r="AT15" s="355"/>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row>
    <row r="16" spans="1:99" ht="15" customHeight="1">
      <c r="A16" s="82"/>
      <c r="B16" s="339"/>
      <c r="C16" s="339"/>
      <c r="D16" s="340"/>
      <c r="E16" s="380"/>
      <c r="F16" s="381"/>
      <c r="G16" s="381"/>
      <c r="H16" s="381"/>
      <c r="I16" s="381"/>
      <c r="J16" s="406" t="e">
        <f>IF(AND('Mapa de Riesgos'!#REF!="Alta",'Mapa de Riesgos'!#REF!="Leve"),CONCATENATE("R",'Mapa de Riesgos'!#REF!),"")</f>
        <v>#REF!</v>
      </c>
      <c r="K16" s="407"/>
      <c r="L16" s="407" t="e">
        <f>IF(AND('Mapa de Riesgos'!#REF!="Alta",'Mapa de Riesgos'!#REF!="Leve"),CONCATENATE("R",'Mapa de Riesgos'!#REF!),"")</f>
        <v>#REF!</v>
      </c>
      <c r="M16" s="407"/>
      <c r="N16" s="407" t="e">
        <f>IF(AND('Mapa de Riesgos'!#REF!="Alta",'Mapa de Riesgos'!#REF!="Leve"),CONCATENATE("R",'Mapa de Riesgos'!#REF!),"")</f>
        <v>#REF!</v>
      </c>
      <c r="O16" s="408"/>
      <c r="P16" s="406" t="e">
        <f>IF(AND('Mapa de Riesgos'!#REF!="Alta",'Mapa de Riesgos'!#REF!="Menor"),CONCATENATE("R",'Mapa de Riesgos'!#REF!),"")</f>
        <v>#REF!</v>
      </c>
      <c r="Q16" s="407"/>
      <c r="R16" s="407" t="e">
        <f>IF(AND('Mapa de Riesgos'!#REF!="Alta",'Mapa de Riesgos'!#REF!="Menor"),CONCATENATE("R",'Mapa de Riesgos'!#REF!),"")</f>
        <v>#REF!</v>
      </c>
      <c r="S16" s="407"/>
      <c r="T16" s="407" t="e">
        <f>IF(AND('Mapa de Riesgos'!#REF!="Alta",'Mapa de Riesgos'!#REF!="Menor"),CONCATENATE("R",'Mapa de Riesgos'!#REF!),"")</f>
        <v>#REF!</v>
      </c>
      <c r="U16" s="408"/>
      <c r="V16" s="390" t="e">
        <f>IF(AND('Mapa de Riesgos'!#REF!="Alta",'Mapa de Riesgos'!#REF!="Moderado"),CONCATENATE("R",'Mapa de Riesgos'!#REF!),"")</f>
        <v>#REF!</v>
      </c>
      <c r="W16" s="386"/>
      <c r="X16" s="386" t="e">
        <f>IF(AND('Mapa de Riesgos'!#REF!="Alta",'Mapa de Riesgos'!#REF!="Moderado"),CONCATENATE("R",'Mapa de Riesgos'!#REF!),"")</f>
        <v>#REF!</v>
      </c>
      <c r="Y16" s="386"/>
      <c r="Z16" s="386" t="e">
        <f>IF(AND('Mapa de Riesgos'!#REF!="Alta",'Mapa de Riesgos'!#REF!="Moderado"),CONCATENATE("R",'Mapa de Riesgos'!#REF!),"")</f>
        <v>#REF!</v>
      </c>
      <c r="AA16" s="387"/>
      <c r="AB16" s="390" t="e">
        <f>IF(AND('Mapa de Riesgos'!#REF!="Alta",'Mapa de Riesgos'!#REF!="Mayor"),CONCATENATE("R",'Mapa de Riesgos'!#REF!),"")</f>
        <v>#REF!</v>
      </c>
      <c r="AC16" s="386"/>
      <c r="AD16" s="386" t="e">
        <f>IF(AND('Mapa de Riesgos'!#REF!="Alta",'Mapa de Riesgos'!#REF!="Mayor"),CONCATENATE("R",'Mapa de Riesgos'!#REF!),"")</f>
        <v>#REF!</v>
      </c>
      <c r="AE16" s="386"/>
      <c r="AF16" s="386" t="e">
        <f>IF(AND('Mapa de Riesgos'!#REF!="Alta",'Mapa de Riesgos'!#REF!="Mayor"),CONCATENATE("R",'Mapa de Riesgos'!#REF!),"")</f>
        <v>#REF!</v>
      </c>
      <c r="AG16" s="387"/>
      <c r="AH16" s="397" t="e">
        <f>IF(AND('Mapa de Riesgos'!#REF!="Alta",'Mapa de Riesgos'!#REF!="Catastrófico"),CONCATENATE("R",'Mapa de Riesgos'!#REF!),"")</f>
        <v>#REF!</v>
      </c>
      <c r="AI16" s="398"/>
      <c r="AJ16" s="398" t="e">
        <f>IF(AND('Mapa de Riesgos'!#REF!="Alta",'Mapa de Riesgos'!#REF!="Catastrófico"),CONCATENATE("R",'Mapa de Riesgos'!#REF!),"")</f>
        <v>#REF!</v>
      </c>
      <c r="AK16" s="398"/>
      <c r="AL16" s="398" t="e">
        <f>IF(AND('Mapa de Riesgos'!#REF!="Alta",'Mapa de Riesgos'!#REF!="Catastrófico"),CONCATENATE("R",'Mapa de Riesgos'!#REF!),"")</f>
        <v>#REF!</v>
      </c>
      <c r="AM16" s="399"/>
      <c r="AN16" s="82"/>
      <c r="AO16" s="353"/>
      <c r="AP16" s="354"/>
      <c r="AQ16" s="354"/>
      <c r="AR16" s="354"/>
      <c r="AS16" s="354"/>
      <c r="AT16" s="355"/>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row>
    <row r="17" spans="1:80" ht="15" customHeight="1">
      <c r="A17" s="82"/>
      <c r="B17" s="339"/>
      <c r="C17" s="339"/>
      <c r="D17" s="340"/>
      <c r="E17" s="380"/>
      <c r="F17" s="381"/>
      <c r="G17" s="381"/>
      <c r="H17" s="381"/>
      <c r="I17" s="381"/>
      <c r="J17" s="406"/>
      <c r="K17" s="407"/>
      <c r="L17" s="407"/>
      <c r="M17" s="407"/>
      <c r="N17" s="407"/>
      <c r="O17" s="408"/>
      <c r="P17" s="406"/>
      <c r="Q17" s="407"/>
      <c r="R17" s="407"/>
      <c r="S17" s="407"/>
      <c r="T17" s="407"/>
      <c r="U17" s="408"/>
      <c r="V17" s="390"/>
      <c r="W17" s="386"/>
      <c r="X17" s="386"/>
      <c r="Y17" s="386"/>
      <c r="Z17" s="386"/>
      <c r="AA17" s="387"/>
      <c r="AB17" s="390"/>
      <c r="AC17" s="386"/>
      <c r="AD17" s="386"/>
      <c r="AE17" s="386"/>
      <c r="AF17" s="386"/>
      <c r="AG17" s="387"/>
      <c r="AH17" s="397"/>
      <c r="AI17" s="398"/>
      <c r="AJ17" s="398"/>
      <c r="AK17" s="398"/>
      <c r="AL17" s="398"/>
      <c r="AM17" s="399"/>
      <c r="AN17" s="82"/>
      <c r="AO17" s="353"/>
      <c r="AP17" s="354"/>
      <c r="AQ17" s="354"/>
      <c r="AR17" s="354"/>
      <c r="AS17" s="354"/>
      <c r="AT17" s="355"/>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row>
    <row r="18" spans="1:80" ht="15" customHeight="1">
      <c r="A18" s="82"/>
      <c r="B18" s="339"/>
      <c r="C18" s="339"/>
      <c r="D18" s="340"/>
      <c r="E18" s="380"/>
      <c r="F18" s="381"/>
      <c r="G18" s="381"/>
      <c r="H18" s="381"/>
      <c r="I18" s="381"/>
      <c r="J18" s="406" t="e">
        <f>IF(AND('Mapa de Riesgos'!#REF!="Alta",'Mapa de Riesgos'!#REF!="Leve"),CONCATENATE("R",'Mapa de Riesgos'!#REF!),"")</f>
        <v>#REF!</v>
      </c>
      <c r="K18" s="407"/>
      <c r="L18" s="407" t="e">
        <f>IF(AND('Mapa de Riesgos'!#REF!="Alta",'Mapa de Riesgos'!#REF!="Leve"),CONCATENATE("R",'Mapa de Riesgos'!#REF!),"")</f>
        <v>#REF!</v>
      </c>
      <c r="M18" s="407"/>
      <c r="N18" s="407" t="e">
        <f>IF(AND('Mapa de Riesgos'!#REF!="Alta",'Mapa de Riesgos'!#REF!="Leve"),CONCATENATE("R",'Mapa de Riesgos'!#REF!),"")</f>
        <v>#REF!</v>
      </c>
      <c r="O18" s="408"/>
      <c r="P18" s="406" t="e">
        <f>IF(AND('Mapa de Riesgos'!#REF!="Alta",'Mapa de Riesgos'!#REF!="Menor"),CONCATENATE("R",'Mapa de Riesgos'!#REF!),"")</f>
        <v>#REF!</v>
      </c>
      <c r="Q18" s="407"/>
      <c r="R18" s="407" t="e">
        <f>IF(AND('Mapa de Riesgos'!#REF!="Alta",'Mapa de Riesgos'!#REF!="Menor"),CONCATENATE("R",'Mapa de Riesgos'!#REF!),"")</f>
        <v>#REF!</v>
      </c>
      <c r="S18" s="407"/>
      <c r="T18" s="407" t="e">
        <f>IF(AND('Mapa de Riesgos'!#REF!="Alta",'Mapa de Riesgos'!#REF!="Menor"),CONCATENATE("R",'Mapa de Riesgos'!#REF!),"")</f>
        <v>#REF!</v>
      </c>
      <c r="U18" s="408"/>
      <c r="V18" s="390" t="e">
        <f>IF(AND('Mapa de Riesgos'!#REF!="Alta",'Mapa de Riesgos'!#REF!="Moderado"),CONCATENATE("R",'Mapa de Riesgos'!#REF!),"")</f>
        <v>#REF!</v>
      </c>
      <c r="W18" s="386"/>
      <c r="X18" s="386" t="e">
        <f>IF(AND('Mapa de Riesgos'!#REF!="Alta",'Mapa de Riesgos'!#REF!="Moderado"),CONCATENATE("R",'Mapa de Riesgos'!#REF!),"")</f>
        <v>#REF!</v>
      </c>
      <c r="Y18" s="386"/>
      <c r="Z18" s="386" t="e">
        <f>IF(AND('Mapa de Riesgos'!#REF!="Alta",'Mapa de Riesgos'!#REF!="Moderado"),CONCATENATE("R",'Mapa de Riesgos'!#REF!),"")</f>
        <v>#REF!</v>
      </c>
      <c r="AA18" s="387"/>
      <c r="AB18" s="390" t="e">
        <f>IF(AND('Mapa de Riesgos'!#REF!="Alta",'Mapa de Riesgos'!#REF!="Mayor"),CONCATENATE("R",'Mapa de Riesgos'!#REF!),"")</f>
        <v>#REF!</v>
      </c>
      <c r="AC18" s="386"/>
      <c r="AD18" s="386" t="e">
        <f>IF(AND('Mapa de Riesgos'!#REF!="Alta",'Mapa de Riesgos'!#REF!="Mayor"),CONCATENATE("R",'Mapa de Riesgos'!#REF!),"")</f>
        <v>#REF!</v>
      </c>
      <c r="AE18" s="386"/>
      <c r="AF18" s="386" t="e">
        <f>IF(AND('Mapa de Riesgos'!#REF!="Alta",'Mapa de Riesgos'!#REF!="Mayor"),CONCATENATE("R",'Mapa de Riesgos'!#REF!),"")</f>
        <v>#REF!</v>
      </c>
      <c r="AG18" s="387"/>
      <c r="AH18" s="397" t="e">
        <f>IF(AND('Mapa de Riesgos'!#REF!="Alta",'Mapa de Riesgos'!#REF!="Catastrófico"),CONCATENATE("R",'Mapa de Riesgos'!#REF!),"")</f>
        <v>#REF!</v>
      </c>
      <c r="AI18" s="398"/>
      <c r="AJ18" s="398" t="e">
        <f>IF(AND('Mapa de Riesgos'!#REF!="Alta",'Mapa de Riesgos'!#REF!="Catastrófico"),CONCATENATE("R",'Mapa de Riesgos'!#REF!),"")</f>
        <v>#REF!</v>
      </c>
      <c r="AK18" s="398"/>
      <c r="AL18" s="398" t="e">
        <f>IF(AND('Mapa de Riesgos'!#REF!="Alta",'Mapa de Riesgos'!#REF!="Catastrófico"),CONCATENATE("R",'Mapa de Riesgos'!#REF!),"")</f>
        <v>#REF!</v>
      </c>
      <c r="AM18" s="399"/>
      <c r="AN18" s="82"/>
      <c r="AO18" s="353"/>
      <c r="AP18" s="354"/>
      <c r="AQ18" s="354"/>
      <c r="AR18" s="354"/>
      <c r="AS18" s="354"/>
      <c r="AT18" s="355"/>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row>
    <row r="19" spans="1:80" ht="15" customHeight="1">
      <c r="A19" s="82"/>
      <c r="B19" s="339"/>
      <c r="C19" s="339"/>
      <c r="D19" s="340"/>
      <c r="E19" s="380"/>
      <c r="F19" s="381"/>
      <c r="G19" s="381"/>
      <c r="H19" s="381"/>
      <c r="I19" s="381"/>
      <c r="J19" s="406"/>
      <c r="K19" s="407"/>
      <c r="L19" s="407"/>
      <c r="M19" s="407"/>
      <c r="N19" s="407"/>
      <c r="O19" s="408"/>
      <c r="P19" s="406"/>
      <c r="Q19" s="407"/>
      <c r="R19" s="407"/>
      <c r="S19" s="407"/>
      <c r="T19" s="407"/>
      <c r="U19" s="408"/>
      <c r="V19" s="390"/>
      <c r="W19" s="386"/>
      <c r="X19" s="386"/>
      <c r="Y19" s="386"/>
      <c r="Z19" s="386"/>
      <c r="AA19" s="387"/>
      <c r="AB19" s="390"/>
      <c r="AC19" s="386"/>
      <c r="AD19" s="386"/>
      <c r="AE19" s="386"/>
      <c r="AF19" s="386"/>
      <c r="AG19" s="387"/>
      <c r="AH19" s="397"/>
      <c r="AI19" s="398"/>
      <c r="AJ19" s="398"/>
      <c r="AK19" s="398"/>
      <c r="AL19" s="398"/>
      <c r="AM19" s="399"/>
      <c r="AN19" s="82"/>
      <c r="AO19" s="353"/>
      <c r="AP19" s="354"/>
      <c r="AQ19" s="354"/>
      <c r="AR19" s="354"/>
      <c r="AS19" s="354"/>
      <c r="AT19" s="355"/>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row>
    <row r="20" spans="1:80" ht="15" customHeight="1">
      <c r="A20" s="82"/>
      <c r="B20" s="339"/>
      <c r="C20" s="339"/>
      <c r="D20" s="340"/>
      <c r="E20" s="380"/>
      <c r="F20" s="381"/>
      <c r="G20" s="381"/>
      <c r="H20" s="381"/>
      <c r="I20" s="381"/>
      <c r="J20" s="406" t="e">
        <f>IF(AND('Mapa de Riesgos'!#REF!="Alta",'Mapa de Riesgos'!#REF!="Leve"),CONCATENATE("R",'Mapa de Riesgos'!#REF!),"")</f>
        <v>#REF!</v>
      </c>
      <c r="K20" s="407"/>
      <c r="L20" s="407" t="str">
        <f>IF(AND('Mapa de Riesgos'!$H$36="Alta",'Mapa de Riesgos'!$L$36="Leve"),CONCATENATE("R",'Mapa de Riesgos'!$A$36),"")</f>
        <v/>
      </c>
      <c r="M20" s="407"/>
      <c r="N20" s="407" t="str">
        <f>IF(AND('Mapa de Riesgos'!$H$42="Alta",'Mapa de Riesgos'!$L$42="Leve"),CONCATENATE("R",'Mapa de Riesgos'!$A$42),"")</f>
        <v/>
      </c>
      <c r="O20" s="408"/>
      <c r="P20" s="406" t="e">
        <f>IF(AND('Mapa de Riesgos'!#REF!="Alta",'Mapa de Riesgos'!#REF!="Menor"),CONCATENATE("R",'Mapa de Riesgos'!#REF!),"")</f>
        <v>#REF!</v>
      </c>
      <c r="Q20" s="407"/>
      <c r="R20" s="407" t="str">
        <f>IF(AND('Mapa de Riesgos'!$H$36="Alta",'Mapa de Riesgos'!$L$36="Menor"),CONCATENATE("R",'Mapa de Riesgos'!$A$36),"")</f>
        <v/>
      </c>
      <c r="S20" s="407"/>
      <c r="T20" s="407" t="str">
        <f>IF(AND('Mapa de Riesgos'!$H$42="Alta",'Mapa de Riesgos'!$L$42="Menor"),CONCATENATE("R",'Mapa de Riesgos'!$A$42),"")</f>
        <v/>
      </c>
      <c r="U20" s="408"/>
      <c r="V20" s="390" t="e">
        <f>IF(AND('Mapa de Riesgos'!#REF!="Alta",'Mapa de Riesgos'!#REF!="Moderado"),CONCATENATE("R",'Mapa de Riesgos'!#REF!),"")</f>
        <v>#REF!</v>
      </c>
      <c r="W20" s="386"/>
      <c r="X20" s="386" t="str">
        <f>IF(AND('Mapa de Riesgos'!$H$36="Alta",'Mapa de Riesgos'!$L$36="Moderado"),CONCATENATE("R",'Mapa de Riesgos'!$A$36),"")</f>
        <v/>
      </c>
      <c r="Y20" s="386"/>
      <c r="Z20" s="386" t="str">
        <f>IF(AND('Mapa de Riesgos'!$H$42="Alta",'Mapa de Riesgos'!$L$42="Moderado"),CONCATENATE("R",'Mapa de Riesgos'!$A$42),"")</f>
        <v/>
      </c>
      <c r="AA20" s="387"/>
      <c r="AB20" s="390" t="e">
        <f>IF(AND('Mapa de Riesgos'!#REF!="Alta",'Mapa de Riesgos'!#REF!="Mayor"),CONCATENATE("R",'Mapa de Riesgos'!#REF!),"")</f>
        <v>#REF!</v>
      </c>
      <c r="AC20" s="386"/>
      <c r="AD20" s="386" t="str">
        <f>IF(AND('Mapa de Riesgos'!$H$36="Alta",'Mapa de Riesgos'!$L$36="Mayor"),CONCATENATE("R",'Mapa de Riesgos'!$A$36),"")</f>
        <v/>
      </c>
      <c r="AE20" s="386"/>
      <c r="AF20" s="386" t="str">
        <f>IF(AND('Mapa de Riesgos'!$H$42="Alta",'Mapa de Riesgos'!$L$42="Mayor"),CONCATENATE("R",'Mapa de Riesgos'!$A$42),"")</f>
        <v/>
      </c>
      <c r="AG20" s="387"/>
      <c r="AH20" s="397" t="e">
        <f>IF(AND('Mapa de Riesgos'!#REF!="Alta",'Mapa de Riesgos'!#REF!="Catastrófico"),CONCATENATE("R",'Mapa de Riesgos'!#REF!),"")</f>
        <v>#REF!</v>
      </c>
      <c r="AI20" s="398"/>
      <c r="AJ20" s="398" t="str">
        <f>IF(AND('Mapa de Riesgos'!$H$36="Alta",'Mapa de Riesgos'!$L$36="Catastrófico"),CONCATENATE("R",'Mapa de Riesgos'!$A$36),"")</f>
        <v/>
      </c>
      <c r="AK20" s="398"/>
      <c r="AL20" s="398" t="str">
        <f>IF(AND('Mapa de Riesgos'!$H$42="Alta",'Mapa de Riesgos'!$L$42="Catastrófico"),CONCATENATE("R",'Mapa de Riesgos'!$A$42),"")</f>
        <v/>
      </c>
      <c r="AM20" s="399"/>
      <c r="AN20" s="82"/>
      <c r="AO20" s="353"/>
      <c r="AP20" s="354"/>
      <c r="AQ20" s="354"/>
      <c r="AR20" s="354"/>
      <c r="AS20" s="354"/>
      <c r="AT20" s="355"/>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row>
    <row r="21" spans="1:80" ht="15.75" customHeight="1" thickBot="1">
      <c r="A21" s="82"/>
      <c r="B21" s="339"/>
      <c r="C21" s="339"/>
      <c r="D21" s="340"/>
      <c r="E21" s="383"/>
      <c r="F21" s="384"/>
      <c r="G21" s="384"/>
      <c r="H21" s="384"/>
      <c r="I21" s="384"/>
      <c r="J21" s="409"/>
      <c r="K21" s="410"/>
      <c r="L21" s="410"/>
      <c r="M21" s="410"/>
      <c r="N21" s="410"/>
      <c r="O21" s="411"/>
      <c r="P21" s="409"/>
      <c r="Q21" s="410"/>
      <c r="R21" s="410"/>
      <c r="S21" s="410"/>
      <c r="T21" s="410"/>
      <c r="U21" s="411"/>
      <c r="V21" s="394"/>
      <c r="W21" s="395"/>
      <c r="X21" s="395"/>
      <c r="Y21" s="395"/>
      <c r="Z21" s="395"/>
      <c r="AA21" s="396"/>
      <c r="AB21" s="394"/>
      <c r="AC21" s="395"/>
      <c r="AD21" s="395"/>
      <c r="AE21" s="395"/>
      <c r="AF21" s="395"/>
      <c r="AG21" s="396"/>
      <c r="AH21" s="400"/>
      <c r="AI21" s="401"/>
      <c r="AJ21" s="401"/>
      <c r="AK21" s="401"/>
      <c r="AL21" s="401"/>
      <c r="AM21" s="402"/>
      <c r="AN21" s="82"/>
      <c r="AO21" s="356"/>
      <c r="AP21" s="357"/>
      <c r="AQ21" s="357"/>
      <c r="AR21" s="357"/>
      <c r="AS21" s="357"/>
      <c r="AT21" s="358"/>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row>
    <row r="22" spans="1:80">
      <c r="A22" s="82"/>
      <c r="B22" s="339"/>
      <c r="C22" s="339"/>
      <c r="D22" s="340"/>
      <c r="E22" s="377" t="s">
        <v>191</v>
      </c>
      <c r="F22" s="378"/>
      <c r="G22" s="378"/>
      <c r="H22" s="378"/>
      <c r="I22" s="379"/>
      <c r="J22" s="412" t="str">
        <f>IF(AND('Mapa de Riesgos'!$H$33="Media",'Mapa de Riesgos'!$L$33="Leve"),CONCATENATE("R",'Mapa de Riesgos'!$A$33),"")</f>
        <v/>
      </c>
      <c r="K22" s="413"/>
      <c r="L22" s="413" t="e">
        <f>IF(AND('Mapa de Riesgos'!#REF!="Media",'Mapa de Riesgos'!#REF!="Leve"),CONCATENATE("R",'Mapa de Riesgos'!#REF!),"")</f>
        <v>#REF!</v>
      </c>
      <c r="M22" s="413"/>
      <c r="N22" s="413" t="e">
        <f>IF(AND('Mapa de Riesgos'!#REF!="Media",'Mapa de Riesgos'!#REF!="Leve"),CONCATENATE("R",'Mapa de Riesgos'!#REF!),"")</f>
        <v>#REF!</v>
      </c>
      <c r="O22" s="414"/>
      <c r="P22" s="412" t="str">
        <f>IF(AND('Mapa de Riesgos'!$H$33="Media",'Mapa de Riesgos'!$L$33="Menor"),CONCATENATE("R",'Mapa de Riesgos'!$A$33),"")</f>
        <v/>
      </c>
      <c r="Q22" s="413"/>
      <c r="R22" s="413" t="e">
        <f>IF(AND('Mapa de Riesgos'!#REF!="Media",'Mapa de Riesgos'!#REF!="Menor"),CONCATENATE("R",'Mapa de Riesgos'!#REF!),"")</f>
        <v>#REF!</v>
      </c>
      <c r="S22" s="413"/>
      <c r="T22" s="413" t="e">
        <f>IF(AND('Mapa de Riesgos'!#REF!="Media",'Mapa de Riesgos'!#REF!="Menor"),CONCATENATE("R",'Mapa de Riesgos'!#REF!),"")</f>
        <v>#REF!</v>
      </c>
      <c r="U22" s="414"/>
      <c r="V22" s="412" t="str">
        <f>IF(AND('Mapa de Riesgos'!$H$33="Media",'Mapa de Riesgos'!$L$33="Moderado"),CONCATENATE("R",'Mapa de Riesgos'!$A$33),"")</f>
        <v/>
      </c>
      <c r="W22" s="413"/>
      <c r="X22" s="413" t="e">
        <f>IF(AND('Mapa de Riesgos'!#REF!="Media",'Mapa de Riesgos'!#REF!="Moderado"),CONCATENATE("R",'Mapa de Riesgos'!#REF!),"")</f>
        <v>#REF!</v>
      </c>
      <c r="Y22" s="413"/>
      <c r="Z22" s="413" t="e">
        <f>IF(AND('Mapa de Riesgos'!#REF!="Media",'Mapa de Riesgos'!#REF!="Moderado"),CONCATENATE("R",'Mapa de Riesgos'!#REF!),"")</f>
        <v>#REF!</v>
      </c>
      <c r="AA22" s="414"/>
      <c r="AB22" s="388" t="str">
        <f>IF(AND('Mapa de Riesgos'!$H$33="Media",'Mapa de Riesgos'!$L$33="Mayor"),CONCATENATE("R",'Mapa de Riesgos'!$A$33),"")</f>
        <v/>
      </c>
      <c r="AC22" s="389"/>
      <c r="AD22" s="389" t="e">
        <f>IF(AND('Mapa de Riesgos'!#REF!="Media",'Mapa de Riesgos'!#REF!="Mayor"),CONCATENATE("R",'Mapa de Riesgos'!#REF!),"")</f>
        <v>#REF!</v>
      </c>
      <c r="AE22" s="389"/>
      <c r="AF22" s="389" t="e">
        <f>IF(AND('Mapa de Riesgos'!#REF!="Media",'Mapa de Riesgos'!#REF!="Mayor"),CONCATENATE("R",'Mapa de Riesgos'!#REF!),"")</f>
        <v>#REF!</v>
      </c>
      <c r="AG22" s="391"/>
      <c r="AH22" s="403" t="str">
        <f>IF(AND('Mapa de Riesgos'!$H$33="Media",'Mapa de Riesgos'!$L$33="Catastrófico"),CONCATENATE("R",'Mapa de Riesgos'!$A$33),"")</f>
        <v/>
      </c>
      <c r="AI22" s="404"/>
      <c r="AJ22" s="404" t="e">
        <f>IF(AND('Mapa de Riesgos'!#REF!="Media",'Mapa de Riesgos'!#REF!="Catastrófico"),CONCATENATE("R",'Mapa de Riesgos'!#REF!),"")</f>
        <v>#REF!</v>
      </c>
      <c r="AK22" s="404"/>
      <c r="AL22" s="404" t="e">
        <f>IF(AND('Mapa de Riesgos'!#REF!="Media",'Mapa de Riesgos'!#REF!="Catastrófico"),CONCATENATE("R",'Mapa de Riesgos'!#REF!),"")</f>
        <v>#REF!</v>
      </c>
      <c r="AM22" s="405"/>
      <c r="AN22" s="82"/>
      <c r="AO22" s="359" t="s">
        <v>192</v>
      </c>
      <c r="AP22" s="360"/>
      <c r="AQ22" s="360"/>
      <c r="AR22" s="360"/>
      <c r="AS22" s="360"/>
      <c r="AT22" s="361"/>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row>
    <row r="23" spans="1:80">
      <c r="A23" s="82"/>
      <c r="B23" s="339"/>
      <c r="C23" s="339"/>
      <c r="D23" s="340"/>
      <c r="E23" s="380"/>
      <c r="F23" s="381"/>
      <c r="G23" s="381"/>
      <c r="H23" s="381"/>
      <c r="I23" s="382"/>
      <c r="J23" s="406"/>
      <c r="K23" s="407"/>
      <c r="L23" s="407"/>
      <c r="M23" s="407"/>
      <c r="N23" s="407"/>
      <c r="O23" s="408"/>
      <c r="P23" s="406"/>
      <c r="Q23" s="407"/>
      <c r="R23" s="407"/>
      <c r="S23" s="407"/>
      <c r="T23" s="407"/>
      <c r="U23" s="408"/>
      <c r="V23" s="406"/>
      <c r="W23" s="407"/>
      <c r="X23" s="407"/>
      <c r="Y23" s="407"/>
      <c r="Z23" s="407"/>
      <c r="AA23" s="408"/>
      <c r="AB23" s="390"/>
      <c r="AC23" s="386"/>
      <c r="AD23" s="386"/>
      <c r="AE23" s="386"/>
      <c r="AF23" s="386"/>
      <c r="AG23" s="387"/>
      <c r="AH23" s="397"/>
      <c r="AI23" s="398"/>
      <c r="AJ23" s="398"/>
      <c r="AK23" s="398"/>
      <c r="AL23" s="398"/>
      <c r="AM23" s="399"/>
      <c r="AN23" s="82"/>
      <c r="AO23" s="362"/>
      <c r="AP23" s="363"/>
      <c r="AQ23" s="363"/>
      <c r="AR23" s="363"/>
      <c r="AS23" s="363"/>
      <c r="AT23" s="364"/>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row>
    <row r="24" spans="1:80">
      <c r="A24" s="82"/>
      <c r="B24" s="339"/>
      <c r="C24" s="339"/>
      <c r="D24" s="340"/>
      <c r="E24" s="380"/>
      <c r="F24" s="381"/>
      <c r="G24" s="381"/>
      <c r="H24" s="381"/>
      <c r="I24" s="382"/>
      <c r="J24" s="406" t="e">
        <f>IF(AND('Mapa de Riesgos'!#REF!="Media",'Mapa de Riesgos'!#REF!="Leve"),CONCATENATE("R",'Mapa de Riesgos'!#REF!),"")</f>
        <v>#REF!</v>
      </c>
      <c r="K24" s="407"/>
      <c r="L24" s="407" t="e">
        <f>IF(AND('Mapa de Riesgos'!#REF!="Media",'Mapa de Riesgos'!#REF!="Leve"),CONCATENATE("R",'Mapa de Riesgos'!#REF!),"")</f>
        <v>#REF!</v>
      </c>
      <c r="M24" s="407"/>
      <c r="N24" s="407" t="e">
        <f>IF(AND('Mapa de Riesgos'!#REF!="Media",'Mapa de Riesgos'!#REF!="Leve"),CONCATENATE("R",'Mapa de Riesgos'!#REF!),"")</f>
        <v>#REF!</v>
      </c>
      <c r="O24" s="408"/>
      <c r="P24" s="406" t="e">
        <f>IF(AND('Mapa de Riesgos'!#REF!="Media",'Mapa de Riesgos'!#REF!="Menor"),CONCATENATE("R",'Mapa de Riesgos'!#REF!),"")</f>
        <v>#REF!</v>
      </c>
      <c r="Q24" s="407"/>
      <c r="R24" s="407" t="e">
        <f>IF(AND('Mapa de Riesgos'!#REF!="Media",'Mapa de Riesgos'!#REF!="Menor"),CONCATENATE("R",'Mapa de Riesgos'!#REF!),"")</f>
        <v>#REF!</v>
      </c>
      <c r="S24" s="407"/>
      <c r="T24" s="407" t="e">
        <f>IF(AND('Mapa de Riesgos'!#REF!="Media",'Mapa de Riesgos'!#REF!="Menor"),CONCATENATE("R",'Mapa de Riesgos'!#REF!),"")</f>
        <v>#REF!</v>
      </c>
      <c r="U24" s="408"/>
      <c r="V24" s="406" t="e">
        <f>IF(AND('Mapa de Riesgos'!#REF!="Media",'Mapa de Riesgos'!#REF!="Moderado"),CONCATENATE("R",'Mapa de Riesgos'!#REF!),"")</f>
        <v>#REF!</v>
      </c>
      <c r="W24" s="407"/>
      <c r="X24" s="407" t="e">
        <f>IF(AND('Mapa de Riesgos'!#REF!="Media",'Mapa de Riesgos'!#REF!="Moderado"),CONCATENATE("R",'Mapa de Riesgos'!#REF!),"")</f>
        <v>#REF!</v>
      </c>
      <c r="Y24" s="407"/>
      <c r="Z24" s="407" t="e">
        <f>IF(AND('Mapa de Riesgos'!#REF!="Media",'Mapa de Riesgos'!#REF!="Moderado"),CONCATENATE("R",'Mapa de Riesgos'!#REF!),"")</f>
        <v>#REF!</v>
      </c>
      <c r="AA24" s="408"/>
      <c r="AB24" s="390" t="e">
        <f>IF(AND('Mapa de Riesgos'!#REF!="Media",'Mapa de Riesgos'!#REF!="Mayor"),CONCATENATE("R",'Mapa de Riesgos'!#REF!),"")</f>
        <v>#REF!</v>
      </c>
      <c r="AC24" s="386"/>
      <c r="AD24" s="386" t="e">
        <f>IF(AND('Mapa de Riesgos'!#REF!="Media",'Mapa de Riesgos'!#REF!="Mayor"),CONCATENATE("R",'Mapa de Riesgos'!#REF!),"")</f>
        <v>#REF!</v>
      </c>
      <c r="AE24" s="386"/>
      <c r="AF24" s="386" t="e">
        <f>IF(AND('Mapa de Riesgos'!#REF!="Media",'Mapa de Riesgos'!#REF!="Mayor"),CONCATENATE("R",'Mapa de Riesgos'!#REF!),"")</f>
        <v>#REF!</v>
      </c>
      <c r="AG24" s="387"/>
      <c r="AH24" s="397" t="e">
        <f>IF(AND('Mapa de Riesgos'!#REF!="Media",'Mapa de Riesgos'!#REF!="Catastrófico"),CONCATENATE("R",'Mapa de Riesgos'!#REF!),"")</f>
        <v>#REF!</v>
      </c>
      <c r="AI24" s="398"/>
      <c r="AJ24" s="398" t="e">
        <f>IF(AND('Mapa de Riesgos'!#REF!="Media",'Mapa de Riesgos'!#REF!="Catastrófico"),CONCATENATE("R",'Mapa de Riesgos'!#REF!),"")</f>
        <v>#REF!</v>
      </c>
      <c r="AK24" s="398"/>
      <c r="AL24" s="398" t="e">
        <f>IF(AND('Mapa de Riesgos'!#REF!="Media",'Mapa de Riesgos'!#REF!="Catastrófico"),CONCATENATE("R",'Mapa de Riesgos'!#REF!),"")</f>
        <v>#REF!</v>
      </c>
      <c r="AM24" s="399"/>
      <c r="AN24" s="82"/>
      <c r="AO24" s="362"/>
      <c r="AP24" s="363"/>
      <c r="AQ24" s="363"/>
      <c r="AR24" s="363"/>
      <c r="AS24" s="363"/>
      <c r="AT24" s="364"/>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row>
    <row r="25" spans="1:80">
      <c r="A25" s="82"/>
      <c r="B25" s="339"/>
      <c r="C25" s="339"/>
      <c r="D25" s="340"/>
      <c r="E25" s="380"/>
      <c r="F25" s="381"/>
      <c r="G25" s="381"/>
      <c r="H25" s="381"/>
      <c r="I25" s="382"/>
      <c r="J25" s="406"/>
      <c r="K25" s="407"/>
      <c r="L25" s="407"/>
      <c r="M25" s="407"/>
      <c r="N25" s="407"/>
      <c r="O25" s="408"/>
      <c r="P25" s="406"/>
      <c r="Q25" s="407"/>
      <c r="R25" s="407"/>
      <c r="S25" s="407"/>
      <c r="T25" s="407"/>
      <c r="U25" s="408"/>
      <c r="V25" s="406"/>
      <c r="W25" s="407"/>
      <c r="X25" s="407"/>
      <c r="Y25" s="407"/>
      <c r="Z25" s="407"/>
      <c r="AA25" s="408"/>
      <c r="AB25" s="390"/>
      <c r="AC25" s="386"/>
      <c r="AD25" s="386"/>
      <c r="AE25" s="386"/>
      <c r="AF25" s="386"/>
      <c r="AG25" s="387"/>
      <c r="AH25" s="397"/>
      <c r="AI25" s="398"/>
      <c r="AJ25" s="398"/>
      <c r="AK25" s="398"/>
      <c r="AL25" s="398"/>
      <c r="AM25" s="399"/>
      <c r="AN25" s="82"/>
      <c r="AO25" s="362"/>
      <c r="AP25" s="363"/>
      <c r="AQ25" s="363"/>
      <c r="AR25" s="363"/>
      <c r="AS25" s="363"/>
      <c r="AT25" s="364"/>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row>
    <row r="26" spans="1:80">
      <c r="A26" s="82"/>
      <c r="B26" s="339"/>
      <c r="C26" s="339"/>
      <c r="D26" s="340"/>
      <c r="E26" s="380"/>
      <c r="F26" s="381"/>
      <c r="G26" s="381"/>
      <c r="H26" s="381"/>
      <c r="I26" s="382"/>
      <c r="J26" s="406" t="e">
        <f>IF(AND('Mapa de Riesgos'!#REF!="Media",'Mapa de Riesgos'!#REF!="Leve"),CONCATENATE("R",'Mapa de Riesgos'!#REF!),"")</f>
        <v>#REF!</v>
      </c>
      <c r="K26" s="407"/>
      <c r="L26" s="407" t="e">
        <f>IF(AND('Mapa de Riesgos'!#REF!="Media",'Mapa de Riesgos'!#REF!="Leve"),CONCATENATE("R",'Mapa de Riesgos'!#REF!),"")</f>
        <v>#REF!</v>
      </c>
      <c r="M26" s="407"/>
      <c r="N26" s="407" t="e">
        <f>IF(AND('Mapa de Riesgos'!#REF!="Media",'Mapa de Riesgos'!#REF!="Leve"),CONCATENATE("R",'Mapa de Riesgos'!#REF!),"")</f>
        <v>#REF!</v>
      </c>
      <c r="O26" s="408"/>
      <c r="P26" s="406" t="e">
        <f>IF(AND('Mapa de Riesgos'!#REF!="Media",'Mapa de Riesgos'!#REF!="Menor"),CONCATENATE("R",'Mapa de Riesgos'!#REF!),"")</f>
        <v>#REF!</v>
      </c>
      <c r="Q26" s="407"/>
      <c r="R26" s="407" t="e">
        <f>IF(AND('Mapa de Riesgos'!#REF!="Media",'Mapa de Riesgos'!#REF!="Menor"),CONCATENATE("R",'Mapa de Riesgos'!#REF!),"")</f>
        <v>#REF!</v>
      </c>
      <c r="S26" s="407"/>
      <c r="T26" s="407" t="e">
        <f>IF(AND('Mapa de Riesgos'!#REF!="Media",'Mapa de Riesgos'!#REF!="Menor"),CONCATENATE("R",'Mapa de Riesgos'!#REF!),"")</f>
        <v>#REF!</v>
      </c>
      <c r="U26" s="408"/>
      <c r="V26" s="406" t="e">
        <f>IF(AND('Mapa de Riesgos'!#REF!="Media",'Mapa de Riesgos'!#REF!="Moderado"),CONCATENATE("R",'Mapa de Riesgos'!#REF!),"")</f>
        <v>#REF!</v>
      </c>
      <c r="W26" s="407"/>
      <c r="X26" s="407" t="e">
        <f>IF(AND('Mapa de Riesgos'!#REF!="Media",'Mapa de Riesgos'!#REF!="Moderado"),CONCATENATE("R",'Mapa de Riesgos'!#REF!),"")</f>
        <v>#REF!</v>
      </c>
      <c r="Y26" s="407"/>
      <c r="Z26" s="407" t="e">
        <f>IF(AND('Mapa de Riesgos'!#REF!="Media",'Mapa de Riesgos'!#REF!="Moderado"),CONCATENATE("R",'Mapa de Riesgos'!#REF!),"")</f>
        <v>#REF!</v>
      </c>
      <c r="AA26" s="408"/>
      <c r="AB26" s="390" t="e">
        <f>IF(AND('Mapa de Riesgos'!#REF!="Media",'Mapa de Riesgos'!#REF!="Mayor"),CONCATENATE("R",'Mapa de Riesgos'!#REF!),"")</f>
        <v>#REF!</v>
      </c>
      <c r="AC26" s="386"/>
      <c r="AD26" s="386" t="e">
        <f>IF(AND('Mapa de Riesgos'!#REF!="Media",'Mapa de Riesgos'!#REF!="Mayor"),CONCATENATE("R",'Mapa de Riesgos'!#REF!),"")</f>
        <v>#REF!</v>
      </c>
      <c r="AE26" s="386"/>
      <c r="AF26" s="386" t="e">
        <f>IF(AND('Mapa de Riesgos'!#REF!="Media",'Mapa de Riesgos'!#REF!="Mayor"),CONCATENATE("R",'Mapa de Riesgos'!#REF!),"")</f>
        <v>#REF!</v>
      </c>
      <c r="AG26" s="387"/>
      <c r="AH26" s="397" t="e">
        <f>IF(AND('Mapa de Riesgos'!#REF!="Media",'Mapa de Riesgos'!#REF!="Catastrófico"),CONCATENATE("R",'Mapa de Riesgos'!#REF!),"")</f>
        <v>#REF!</v>
      </c>
      <c r="AI26" s="398"/>
      <c r="AJ26" s="398" t="e">
        <f>IF(AND('Mapa de Riesgos'!#REF!="Media",'Mapa de Riesgos'!#REF!="Catastrófico"),CONCATENATE("R",'Mapa de Riesgos'!#REF!),"")</f>
        <v>#REF!</v>
      </c>
      <c r="AK26" s="398"/>
      <c r="AL26" s="398" t="e">
        <f>IF(AND('Mapa de Riesgos'!#REF!="Media",'Mapa de Riesgos'!#REF!="Catastrófico"),CONCATENATE("R",'Mapa de Riesgos'!#REF!),"")</f>
        <v>#REF!</v>
      </c>
      <c r="AM26" s="399"/>
      <c r="AN26" s="82"/>
      <c r="AO26" s="362"/>
      <c r="AP26" s="363"/>
      <c r="AQ26" s="363"/>
      <c r="AR26" s="363"/>
      <c r="AS26" s="363"/>
      <c r="AT26" s="364"/>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row>
    <row r="27" spans="1:80">
      <c r="A27" s="82"/>
      <c r="B27" s="339"/>
      <c r="C27" s="339"/>
      <c r="D27" s="340"/>
      <c r="E27" s="380"/>
      <c r="F27" s="381"/>
      <c r="G27" s="381"/>
      <c r="H27" s="381"/>
      <c r="I27" s="382"/>
      <c r="J27" s="406"/>
      <c r="K27" s="407"/>
      <c r="L27" s="407"/>
      <c r="M27" s="407"/>
      <c r="N27" s="407"/>
      <c r="O27" s="408"/>
      <c r="P27" s="406"/>
      <c r="Q27" s="407"/>
      <c r="R27" s="407"/>
      <c r="S27" s="407"/>
      <c r="T27" s="407"/>
      <c r="U27" s="408"/>
      <c r="V27" s="406"/>
      <c r="W27" s="407"/>
      <c r="X27" s="407"/>
      <c r="Y27" s="407"/>
      <c r="Z27" s="407"/>
      <c r="AA27" s="408"/>
      <c r="AB27" s="390"/>
      <c r="AC27" s="386"/>
      <c r="AD27" s="386"/>
      <c r="AE27" s="386"/>
      <c r="AF27" s="386"/>
      <c r="AG27" s="387"/>
      <c r="AH27" s="397"/>
      <c r="AI27" s="398"/>
      <c r="AJ27" s="398"/>
      <c r="AK27" s="398"/>
      <c r="AL27" s="398"/>
      <c r="AM27" s="399"/>
      <c r="AN27" s="82"/>
      <c r="AO27" s="362"/>
      <c r="AP27" s="363"/>
      <c r="AQ27" s="363"/>
      <c r="AR27" s="363"/>
      <c r="AS27" s="363"/>
      <c r="AT27" s="364"/>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row>
    <row r="28" spans="1:80">
      <c r="A28" s="82"/>
      <c r="B28" s="339"/>
      <c r="C28" s="339"/>
      <c r="D28" s="340"/>
      <c r="E28" s="380"/>
      <c r="F28" s="381"/>
      <c r="G28" s="381"/>
      <c r="H28" s="381"/>
      <c r="I28" s="382"/>
      <c r="J28" s="406" t="e">
        <f>IF(AND('Mapa de Riesgos'!#REF!="Media",'Mapa de Riesgos'!#REF!="Leve"),CONCATENATE("R",'Mapa de Riesgos'!#REF!),"")</f>
        <v>#REF!</v>
      </c>
      <c r="K28" s="407"/>
      <c r="L28" s="407" t="str">
        <f>IF(AND('Mapa de Riesgos'!$H$36="Media",'Mapa de Riesgos'!$L$36="Leve"),CONCATENATE("R",'Mapa de Riesgos'!$A$36),"")</f>
        <v/>
      </c>
      <c r="M28" s="407"/>
      <c r="N28" s="407" t="str">
        <f>IF(AND('Mapa de Riesgos'!$H$42="Media",'Mapa de Riesgos'!$L$42="Leve"),CONCATENATE("R",'Mapa de Riesgos'!$A$42),"")</f>
        <v/>
      </c>
      <c r="O28" s="408"/>
      <c r="P28" s="406" t="e">
        <f>IF(AND('Mapa de Riesgos'!#REF!="Media",'Mapa de Riesgos'!#REF!="Menor"),CONCATENATE("R",'Mapa de Riesgos'!#REF!),"")</f>
        <v>#REF!</v>
      </c>
      <c r="Q28" s="407"/>
      <c r="R28" s="407" t="str">
        <f>IF(AND('Mapa de Riesgos'!$H$36="Media",'Mapa de Riesgos'!$L$36="Menor"),CONCATENATE("R",'Mapa de Riesgos'!$A$36),"")</f>
        <v/>
      </c>
      <c r="S28" s="407"/>
      <c r="T28" s="407" t="str">
        <f>IF(AND('Mapa de Riesgos'!$H$42="Media",'Mapa de Riesgos'!$L$42="Menor"),CONCATENATE("R",'Mapa de Riesgos'!$A$42),"")</f>
        <v/>
      </c>
      <c r="U28" s="408"/>
      <c r="V28" s="406" t="e">
        <f>IF(AND('Mapa de Riesgos'!#REF!="Media",'Mapa de Riesgos'!#REF!="Moderado"),CONCATENATE("R",'Mapa de Riesgos'!#REF!),"")</f>
        <v>#REF!</v>
      </c>
      <c r="W28" s="407"/>
      <c r="X28" s="407" t="str">
        <f>IF(AND('Mapa de Riesgos'!$H$36="Media",'Mapa de Riesgos'!$L$36="Moderado"),CONCATENATE("R",'Mapa de Riesgos'!$A$36),"")</f>
        <v/>
      </c>
      <c r="Y28" s="407"/>
      <c r="Z28" s="407" t="str">
        <f>IF(AND('Mapa de Riesgos'!$H$42="Media",'Mapa de Riesgos'!$L$42="Moderado"),CONCATENATE("R",'Mapa de Riesgos'!$A$42),"")</f>
        <v/>
      </c>
      <c r="AA28" s="408"/>
      <c r="AB28" s="390" t="e">
        <f>IF(AND('Mapa de Riesgos'!#REF!="Media",'Mapa de Riesgos'!#REF!="Mayor"),CONCATENATE("R",'Mapa de Riesgos'!#REF!),"")</f>
        <v>#REF!</v>
      </c>
      <c r="AC28" s="386"/>
      <c r="AD28" s="386" t="str">
        <f>IF(AND('Mapa de Riesgos'!$H$36="Media",'Mapa de Riesgos'!$L$36="Mayor"),CONCATENATE("R",'Mapa de Riesgos'!$A$36),"")</f>
        <v/>
      </c>
      <c r="AE28" s="386"/>
      <c r="AF28" s="386" t="str">
        <f>IF(AND('Mapa de Riesgos'!$H$42="Media",'Mapa de Riesgos'!$L$42="Mayor"),CONCATENATE("R",'Mapa de Riesgos'!$A$42),"")</f>
        <v/>
      </c>
      <c r="AG28" s="387"/>
      <c r="AH28" s="397" t="e">
        <f>IF(AND('Mapa de Riesgos'!#REF!="Media",'Mapa de Riesgos'!#REF!="Catastrófico"),CONCATENATE("R",'Mapa de Riesgos'!#REF!),"")</f>
        <v>#REF!</v>
      </c>
      <c r="AI28" s="398"/>
      <c r="AJ28" s="398" t="str">
        <f>IF(AND('Mapa de Riesgos'!$H$36="Media",'Mapa de Riesgos'!$L$36="Catastrófico"),CONCATENATE("R",'Mapa de Riesgos'!$A$36),"")</f>
        <v/>
      </c>
      <c r="AK28" s="398"/>
      <c r="AL28" s="398" t="str">
        <f>IF(AND('Mapa de Riesgos'!$H$42="Media",'Mapa de Riesgos'!$L$42="Catastrófico"),CONCATENATE("R",'Mapa de Riesgos'!$A$42),"")</f>
        <v/>
      </c>
      <c r="AM28" s="399"/>
      <c r="AN28" s="82"/>
      <c r="AO28" s="362"/>
      <c r="AP28" s="363"/>
      <c r="AQ28" s="363"/>
      <c r="AR28" s="363"/>
      <c r="AS28" s="363"/>
      <c r="AT28" s="364"/>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row>
    <row r="29" spans="1:80" ht="15.75" thickBot="1">
      <c r="A29" s="82"/>
      <c r="B29" s="339"/>
      <c r="C29" s="339"/>
      <c r="D29" s="340"/>
      <c r="E29" s="383"/>
      <c r="F29" s="384"/>
      <c r="G29" s="384"/>
      <c r="H29" s="384"/>
      <c r="I29" s="385"/>
      <c r="J29" s="406"/>
      <c r="K29" s="407"/>
      <c r="L29" s="407"/>
      <c r="M29" s="407"/>
      <c r="N29" s="407"/>
      <c r="O29" s="408"/>
      <c r="P29" s="409"/>
      <c r="Q29" s="410"/>
      <c r="R29" s="410"/>
      <c r="S29" s="410"/>
      <c r="T29" s="410"/>
      <c r="U29" s="411"/>
      <c r="V29" s="409"/>
      <c r="W29" s="410"/>
      <c r="X29" s="410"/>
      <c r="Y29" s="410"/>
      <c r="Z29" s="410"/>
      <c r="AA29" s="411"/>
      <c r="AB29" s="394"/>
      <c r="AC29" s="395"/>
      <c r="AD29" s="395"/>
      <c r="AE29" s="395"/>
      <c r="AF29" s="395"/>
      <c r="AG29" s="396"/>
      <c r="AH29" s="400"/>
      <c r="AI29" s="401"/>
      <c r="AJ29" s="401"/>
      <c r="AK29" s="401"/>
      <c r="AL29" s="401"/>
      <c r="AM29" s="402"/>
      <c r="AN29" s="82"/>
      <c r="AO29" s="365"/>
      <c r="AP29" s="366"/>
      <c r="AQ29" s="366"/>
      <c r="AR29" s="366"/>
      <c r="AS29" s="366"/>
      <c r="AT29" s="367"/>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row>
    <row r="30" spans="1:80">
      <c r="A30" s="82"/>
      <c r="B30" s="339"/>
      <c r="C30" s="339"/>
      <c r="D30" s="340"/>
      <c r="E30" s="377" t="s">
        <v>193</v>
      </c>
      <c r="F30" s="378"/>
      <c r="G30" s="378"/>
      <c r="H30" s="378"/>
      <c r="I30" s="378"/>
      <c r="J30" s="421" t="str">
        <f>IF(AND('Mapa de Riesgos'!$H$33="Baja",'Mapa de Riesgos'!$L$33="Leve"),CONCATENATE("R",'Mapa de Riesgos'!$A$33),"")</f>
        <v/>
      </c>
      <c r="K30" s="422"/>
      <c r="L30" s="422" t="e">
        <f>IF(AND('Mapa de Riesgos'!#REF!="Baja",'Mapa de Riesgos'!#REF!="Leve"),CONCATENATE("R",'Mapa de Riesgos'!#REF!),"")</f>
        <v>#REF!</v>
      </c>
      <c r="M30" s="422"/>
      <c r="N30" s="422" t="e">
        <f>IF(AND('Mapa de Riesgos'!#REF!="Baja",'Mapa de Riesgos'!#REF!="Leve"),CONCATENATE("R",'Mapa de Riesgos'!#REF!),"")</f>
        <v>#REF!</v>
      </c>
      <c r="O30" s="423"/>
      <c r="P30" s="413" t="str">
        <f>IF(AND('Mapa de Riesgos'!$H$33="Baja",'Mapa de Riesgos'!$L$33="Menor"),CONCATENATE("R",'Mapa de Riesgos'!$A$33),"")</f>
        <v/>
      </c>
      <c r="Q30" s="413"/>
      <c r="R30" s="413" t="e">
        <f>IF(AND('Mapa de Riesgos'!#REF!="Baja",'Mapa de Riesgos'!#REF!="Menor"),CONCATENATE("R",'Mapa de Riesgos'!#REF!),"")</f>
        <v>#REF!</v>
      </c>
      <c r="S30" s="413"/>
      <c r="T30" s="413" t="e">
        <f>IF(AND('Mapa de Riesgos'!#REF!="Baja",'Mapa de Riesgos'!#REF!="Menor"),CONCATENATE("R",'Mapa de Riesgos'!#REF!),"")</f>
        <v>#REF!</v>
      </c>
      <c r="U30" s="414"/>
      <c r="V30" s="412" t="str">
        <f>IF(AND('Mapa de Riesgos'!$H$33="Baja",'Mapa de Riesgos'!$L$33="Moderado"),CONCATENATE("R",'Mapa de Riesgos'!$A$33),"")</f>
        <v/>
      </c>
      <c r="W30" s="413"/>
      <c r="X30" s="413" t="e">
        <f>IF(AND('Mapa de Riesgos'!#REF!="Baja",'Mapa de Riesgos'!#REF!="Moderado"),CONCATENATE("R",'Mapa de Riesgos'!#REF!),"")</f>
        <v>#REF!</v>
      </c>
      <c r="Y30" s="413"/>
      <c r="Z30" s="413" t="e">
        <f>IF(AND('Mapa de Riesgos'!#REF!="Baja",'Mapa de Riesgos'!#REF!="Moderado"),CONCATENATE("R",'Mapa de Riesgos'!#REF!),"")</f>
        <v>#REF!</v>
      </c>
      <c r="AA30" s="414"/>
      <c r="AB30" s="388" t="str">
        <f>IF(AND('Mapa de Riesgos'!$H$33="Baja",'Mapa de Riesgos'!$L$33="Mayor"),CONCATENATE("R",'Mapa de Riesgos'!$A$33),"")</f>
        <v>R8</v>
      </c>
      <c r="AC30" s="389"/>
      <c r="AD30" s="389" t="e">
        <f>IF(AND('Mapa de Riesgos'!#REF!="Baja",'Mapa de Riesgos'!#REF!="Mayor"),CONCATENATE("R",'Mapa de Riesgos'!#REF!),"")</f>
        <v>#REF!</v>
      </c>
      <c r="AE30" s="389"/>
      <c r="AF30" s="389" t="e">
        <f>IF(AND('Mapa de Riesgos'!#REF!="Baja",'Mapa de Riesgos'!#REF!="Mayor"),CONCATENATE("R",'Mapa de Riesgos'!#REF!),"")</f>
        <v>#REF!</v>
      </c>
      <c r="AG30" s="391"/>
      <c r="AH30" s="403" t="str">
        <f>IF(AND('Mapa de Riesgos'!$H$33="Baja",'Mapa de Riesgos'!$L$33="Catastrófico"),CONCATENATE("R",'Mapa de Riesgos'!$A$33),"")</f>
        <v/>
      </c>
      <c r="AI30" s="404"/>
      <c r="AJ30" s="404" t="e">
        <f>IF(AND('Mapa de Riesgos'!#REF!="Baja",'Mapa de Riesgos'!#REF!="Catastrófico"),CONCATENATE("R",'Mapa de Riesgos'!#REF!),"")</f>
        <v>#REF!</v>
      </c>
      <c r="AK30" s="404"/>
      <c r="AL30" s="404" t="e">
        <f>IF(AND('Mapa de Riesgos'!#REF!="Baja",'Mapa de Riesgos'!#REF!="Catastrófico"),CONCATENATE("R",'Mapa de Riesgos'!#REF!),"")</f>
        <v>#REF!</v>
      </c>
      <c r="AM30" s="405"/>
      <c r="AN30" s="82"/>
      <c r="AO30" s="368" t="s">
        <v>194</v>
      </c>
      <c r="AP30" s="369"/>
      <c r="AQ30" s="369"/>
      <c r="AR30" s="369"/>
      <c r="AS30" s="369"/>
      <c r="AT30" s="370"/>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row>
    <row r="31" spans="1:80">
      <c r="A31" s="82"/>
      <c r="B31" s="339"/>
      <c r="C31" s="339"/>
      <c r="D31" s="340"/>
      <c r="E31" s="380"/>
      <c r="F31" s="381"/>
      <c r="G31" s="381"/>
      <c r="H31" s="381"/>
      <c r="I31" s="381"/>
      <c r="J31" s="417"/>
      <c r="K31" s="415"/>
      <c r="L31" s="415"/>
      <c r="M31" s="415"/>
      <c r="N31" s="415"/>
      <c r="O31" s="416"/>
      <c r="P31" s="407"/>
      <c r="Q31" s="407"/>
      <c r="R31" s="407"/>
      <c r="S31" s="407"/>
      <c r="T31" s="407"/>
      <c r="U31" s="408"/>
      <c r="V31" s="406"/>
      <c r="W31" s="407"/>
      <c r="X31" s="407"/>
      <c r="Y31" s="407"/>
      <c r="Z31" s="407"/>
      <c r="AA31" s="408"/>
      <c r="AB31" s="390"/>
      <c r="AC31" s="386"/>
      <c r="AD31" s="386"/>
      <c r="AE31" s="386"/>
      <c r="AF31" s="386"/>
      <c r="AG31" s="387"/>
      <c r="AH31" s="397"/>
      <c r="AI31" s="398"/>
      <c r="AJ31" s="398"/>
      <c r="AK31" s="398"/>
      <c r="AL31" s="398"/>
      <c r="AM31" s="399"/>
      <c r="AN31" s="82"/>
      <c r="AO31" s="371"/>
      <c r="AP31" s="372"/>
      <c r="AQ31" s="372"/>
      <c r="AR31" s="372"/>
      <c r="AS31" s="372"/>
      <c r="AT31" s="373"/>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row>
    <row r="32" spans="1:80">
      <c r="A32" s="82"/>
      <c r="B32" s="339"/>
      <c r="C32" s="339"/>
      <c r="D32" s="340"/>
      <c r="E32" s="380"/>
      <c r="F32" s="381"/>
      <c r="G32" s="381"/>
      <c r="H32" s="381"/>
      <c r="I32" s="381"/>
      <c r="J32" s="417" t="e">
        <f>IF(AND('Mapa de Riesgos'!#REF!="Baja",'Mapa de Riesgos'!#REF!="Leve"),CONCATENATE("R",'Mapa de Riesgos'!#REF!),"")</f>
        <v>#REF!</v>
      </c>
      <c r="K32" s="415"/>
      <c r="L32" s="415" t="e">
        <f>IF(AND('Mapa de Riesgos'!#REF!="Baja",'Mapa de Riesgos'!#REF!="Leve"),CONCATENATE("R",'Mapa de Riesgos'!#REF!),"")</f>
        <v>#REF!</v>
      </c>
      <c r="M32" s="415"/>
      <c r="N32" s="415" t="e">
        <f>IF(AND('Mapa de Riesgos'!#REF!="Baja",'Mapa de Riesgos'!#REF!="Leve"),CONCATENATE("R",'Mapa de Riesgos'!#REF!),"")</f>
        <v>#REF!</v>
      </c>
      <c r="O32" s="416"/>
      <c r="P32" s="407" t="e">
        <f>IF(AND('Mapa de Riesgos'!#REF!="Baja",'Mapa de Riesgos'!#REF!="Menor"),CONCATENATE("R",'Mapa de Riesgos'!#REF!),"")</f>
        <v>#REF!</v>
      </c>
      <c r="Q32" s="407"/>
      <c r="R32" s="407" t="e">
        <f>IF(AND('Mapa de Riesgos'!#REF!="Baja",'Mapa de Riesgos'!#REF!="Menor"),CONCATENATE("R",'Mapa de Riesgos'!#REF!),"")</f>
        <v>#REF!</v>
      </c>
      <c r="S32" s="407"/>
      <c r="T32" s="407" t="e">
        <f>IF(AND('Mapa de Riesgos'!#REF!="Baja",'Mapa de Riesgos'!#REF!="Menor"),CONCATENATE("R",'Mapa de Riesgos'!#REF!),"")</f>
        <v>#REF!</v>
      </c>
      <c r="U32" s="408"/>
      <c r="V32" s="406" t="e">
        <f>IF(AND('Mapa de Riesgos'!#REF!="Baja",'Mapa de Riesgos'!#REF!="Moderado"),CONCATENATE("R",'Mapa de Riesgos'!#REF!),"")</f>
        <v>#REF!</v>
      </c>
      <c r="W32" s="407"/>
      <c r="X32" s="407" t="e">
        <f>IF(AND('Mapa de Riesgos'!#REF!="Baja",'Mapa de Riesgos'!#REF!="Moderado"),CONCATENATE("R",'Mapa de Riesgos'!#REF!),"")</f>
        <v>#REF!</v>
      </c>
      <c r="Y32" s="407"/>
      <c r="Z32" s="407" t="e">
        <f>IF(AND('Mapa de Riesgos'!#REF!="Baja",'Mapa de Riesgos'!#REF!="Moderado"),CONCATENATE("R",'Mapa de Riesgos'!#REF!),"")</f>
        <v>#REF!</v>
      </c>
      <c r="AA32" s="408"/>
      <c r="AB32" s="390" t="e">
        <f>IF(AND('Mapa de Riesgos'!#REF!="Baja",'Mapa de Riesgos'!#REF!="Mayor"),CONCATENATE("R",'Mapa de Riesgos'!#REF!),"")</f>
        <v>#REF!</v>
      </c>
      <c r="AC32" s="386"/>
      <c r="AD32" s="386" t="e">
        <f>IF(AND('Mapa de Riesgos'!#REF!="Baja",'Mapa de Riesgos'!#REF!="Mayor"),CONCATENATE("R",'Mapa de Riesgos'!#REF!),"")</f>
        <v>#REF!</v>
      </c>
      <c r="AE32" s="386"/>
      <c r="AF32" s="386" t="e">
        <f>IF(AND('Mapa de Riesgos'!#REF!="Baja",'Mapa de Riesgos'!#REF!="Mayor"),CONCATENATE("R",'Mapa de Riesgos'!#REF!),"")</f>
        <v>#REF!</v>
      </c>
      <c r="AG32" s="387"/>
      <c r="AH32" s="397" t="e">
        <f>IF(AND('Mapa de Riesgos'!#REF!="Baja",'Mapa de Riesgos'!#REF!="Catastrófico"),CONCATENATE("R",'Mapa de Riesgos'!#REF!),"")</f>
        <v>#REF!</v>
      </c>
      <c r="AI32" s="398"/>
      <c r="AJ32" s="398" t="e">
        <f>IF(AND('Mapa de Riesgos'!#REF!="Baja",'Mapa de Riesgos'!#REF!="Catastrófico"),CONCATENATE("R",'Mapa de Riesgos'!#REF!),"")</f>
        <v>#REF!</v>
      </c>
      <c r="AK32" s="398"/>
      <c r="AL32" s="398" t="e">
        <f>IF(AND('Mapa de Riesgos'!#REF!="Baja",'Mapa de Riesgos'!#REF!="Catastrófico"),CONCATENATE("R",'Mapa de Riesgos'!#REF!),"")</f>
        <v>#REF!</v>
      </c>
      <c r="AM32" s="399"/>
      <c r="AN32" s="82"/>
      <c r="AO32" s="371"/>
      <c r="AP32" s="372"/>
      <c r="AQ32" s="372"/>
      <c r="AR32" s="372"/>
      <c r="AS32" s="372"/>
      <c r="AT32" s="373"/>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row>
    <row r="33" spans="1:80">
      <c r="A33" s="82"/>
      <c r="B33" s="339"/>
      <c r="C33" s="339"/>
      <c r="D33" s="340"/>
      <c r="E33" s="380"/>
      <c r="F33" s="381"/>
      <c r="G33" s="381"/>
      <c r="H33" s="381"/>
      <c r="I33" s="381"/>
      <c r="J33" s="417"/>
      <c r="K33" s="415"/>
      <c r="L33" s="415"/>
      <c r="M33" s="415"/>
      <c r="N33" s="415"/>
      <c r="O33" s="416"/>
      <c r="P33" s="407"/>
      <c r="Q33" s="407"/>
      <c r="R33" s="407"/>
      <c r="S33" s="407"/>
      <c r="T33" s="407"/>
      <c r="U33" s="408"/>
      <c r="V33" s="406"/>
      <c r="W33" s="407"/>
      <c r="X33" s="407"/>
      <c r="Y33" s="407"/>
      <c r="Z33" s="407"/>
      <c r="AA33" s="408"/>
      <c r="AB33" s="390"/>
      <c r="AC33" s="386"/>
      <c r="AD33" s="386"/>
      <c r="AE33" s="386"/>
      <c r="AF33" s="386"/>
      <c r="AG33" s="387"/>
      <c r="AH33" s="397"/>
      <c r="AI33" s="398"/>
      <c r="AJ33" s="398"/>
      <c r="AK33" s="398"/>
      <c r="AL33" s="398"/>
      <c r="AM33" s="399"/>
      <c r="AN33" s="82"/>
      <c r="AO33" s="371"/>
      <c r="AP33" s="372"/>
      <c r="AQ33" s="372"/>
      <c r="AR33" s="372"/>
      <c r="AS33" s="372"/>
      <c r="AT33" s="373"/>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row>
    <row r="34" spans="1:80">
      <c r="A34" s="82"/>
      <c r="B34" s="339"/>
      <c r="C34" s="339"/>
      <c r="D34" s="340"/>
      <c r="E34" s="380"/>
      <c r="F34" s="381"/>
      <c r="G34" s="381"/>
      <c r="H34" s="381"/>
      <c r="I34" s="381"/>
      <c r="J34" s="417" t="e">
        <f>IF(AND('Mapa de Riesgos'!#REF!="Baja",'Mapa de Riesgos'!#REF!="Leve"),CONCATENATE("R",'Mapa de Riesgos'!#REF!),"")</f>
        <v>#REF!</v>
      </c>
      <c r="K34" s="415"/>
      <c r="L34" s="415" t="e">
        <f>IF(AND('Mapa de Riesgos'!#REF!="Baja",'Mapa de Riesgos'!#REF!="Leve"),CONCATENATE("R",'Mapa de Riesgos'!#REF!),"")</f>
        <v>#REF!</v>
      </c>
      <c r="M34" s="415"/>
      <c r="N34" s="415" t="e">
        <f>IF(AND('Mapa de Riesgos'!#REF!="Baja",'Mapa de Riesgos'!#REF!="Leve"),CONCATENATE("R",'Mapa de Riesgos'!#REF!),"")</f>
        <v>#REF!</v>
      </c>
      <c r="O34" s="416"/>
      <c r="P34" s="407" t="e">
        <f>IF(AND('Mapa de Riesgos'!#REF!="Baja",'Mapa de Riesgos'!#REF!="Menor"),CONCATENATE("R",'Mapa de Riesgos'!#REF!),"")</f>
        <v>#REF!</v>
      </c>
      <c r="Q34" s="407"/>
      <c r="R34" s="407" t="e">
        <f>IF(AND('Mapa de Riesgos'!#REF!="Baja",'Mapa de Riesgos'!#REF!="Menor"),CONCATENATE("R",'Mapa de Riesgos'!#REF!),"")</f>
        <v>#REF!</v>
      </c>
      <c r="S34" s="407"/>
      <c r="T34" s="407" t="e">
        <f>IF(AND('Mapa de Riesgos'!#REF!="Baja",'Mapa de Riesgos'!#REF!="Menor"),CONCATENATE("R",'Mapa de Riesgos'!#REF!),"")</f>
        <v>#REF!</v>
      </c>
      <c r="U34" s="408"/>
      <c r="V34" s="406" t="e">
        <f>IF(AND('Mapa de Riesgos'!#REF!="Baja",'Mapa de Riesgos'!#REF!="Moderado"),CONCATENATE("R",'Mapa de Riesgos'!#REF!),"")</f>
        <v>#REF!</v>
      </c>
      <c r="W34" s="407"/>
      <c r="X34" s="407" t="e">
        <f>IF(AND('Mapa de Riesgos'!#REF!="Baja",'Mapa de Riesgos'!#REF!="Moderado"),CONCATENATE("R",'Mapa de Riesgos'!#REF!),"")</f>
        <v>#REF!</v>
      </c>
      <c r="Y34" s="407"/>
      <c r="Z34" s="407" t="e">
        <f>IF(AND('Mapa de Riesgos'!#REF!="Baja",'Mapa de Riesgos'!#REF!="Moderado"),CONCATENATE("R",'Mapa de Riesgos'!#REF!),"")</f>
        <v>#REF!</v>
      </c>
      <c r="AA34" s="408"/>
      <c r="AB34" s="390" t="e">
        <f>IF(AND('Mapa de Riesgos'!#REF!="Baja",'Mapa de Riesgos'!#REF!="Mayor"),CONCATENATE("R",'Mapa de Riesgos'!#REF!),"")</f>
        <v>#REF!</v>
      </c>
      <c r="AC34" s="386"/>
      <c r="AD34" s="386" t="e">
        <f>IF(AND('Mapa de Riesgos'!#REF!="Baja",'Mapa de Riesgos'!#REF!="Mayor"),CONCATENATE("R",'Mapa de Riesgos'!#REF!),"")</f>
        <v>#REF!</v>
      </c>
      <c r="AE34" s="386"/>
      <c r="AF34" s="386" t="e">
        <f>IF(AND('Mapa de Riesgos'!#REF!="Baja",'Mapa de Riesgos'!#REF!="Mayor"),CONCATENATE("R",'Mapa de Riesgos'!#REF!),"")</f>
        <v>#REF!</v>
      </c>
      <c r="AG34" s="387"/>
      <c r="AH34" s="397" t="e">
        <f>IF(AND('Mapa de Riesgos'!#REF!="Baja",'Mapa de Riesgos'!#REF!="Catastrófico"),CONCATENATE("R",'Mapa de Riesgos'!#REF!),"")</f>
        <v>#REF!</v>
      </c>
      <c r="AI34" s="398"/>
      <c r="AJ34" s="398" t="e">
        <f>IF(AND('Mapa de Riesgos'!#REF!="Baja",'Mapa de Riesgos'!#REF!="Catastrófico"),CONCATENATE("R",'Mapa de Riesgos'!#REF!),"")</f>
        <v>#REF!</v>
      </c>
      <c r="AK34" s="398"/>
      <c r="AL34" s="398" t="e">
        <f>IF(AND('Mapa de Riesgos'!#REF!="Baja",'Mapa de Riesgos'!#REF!="Catastrófico"),CONCATENATE("R",'Mapa de Riesgos'!#REF!),"")</f>
        <v>#REF!</v>
      </c>
      <c r="AM34" s="399"/>
      <c r="AN34" s="82"/>
      <c r="AO34" s="371"/>
      <c r="AP34" s="372"/>
      <c r="AQ34" s="372"/>
      <c r="AR34" s="372"/>
      <c r="AS34" s="372"/>
      <c r="AT34" s="373"/>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row>
    <row r="35" spans="1:80">
      <c r="A35" s="82"/>
      <c r="B35" s="339"/>
      <c r="C35" s="339"/>
      <c r="D35" s="340"/>
      <c r="E35" s="380"/>
      <c r="F35" s="381"/>
      <c r="G35" s="381"/>
      <c r="H35" s="381"/>
      <c r="I35" s="381"/>
      <c r="J35" s="417"/>
      <c r="K35" s="415"/>
      <c r="L35" s="415"/>
      <c r="M35" s="415"/>
      <c r="N35" s="415"/>
      <c r="O35" s="416"/>
      <c r="P35" s="407"/>
      <c r="Q35" s="407"/>
      <c r="R35" s="407"/>
      <c r="S35" s="407"/>
      <c r="T35" s="407"/>
      <c r="U35" s="408"/>
      <c r="V35" s="406"/>
      <c r="W35" s="407"/>
      <c r="X35" s="407"/>
      <c r="Y35" s="407"/>
      <c r="Z35" s="407"/>
      <c r="AA35" s="408"/>
      <c r="AB35" s="390"/>
      <c r="AC35" s="386"/>
      <c r="AD35" s="386"/>
      <c r="AE35" s="386"/>
      <c r="AF35" s="386"/>
      <c r="AG35" s="387"/>
      <c r="AH35" s="397"/>
      <c r="AI35" s="398"/>
      <c r="AJ35" s="398"/>
      <c r="AK35" s="398"/>
      <c r="AL35" s="398"/>
      <c r="AM35" s="399"/>
      <c r="AN35" s="82"/>
      <c r="AO35" s="371"/>
      <c r="AP35" s="372"/>
      <c r="AQ35" s="372"/>
      <c r="AR35" s="372"/>
      <c r="AS35" s="372"/>
      <c r="AT35" s="373"/>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row>
    <row r="36" spans="1:80">
      <c r="A36" s="82"/>
      <c r="B36" s="339"/>
      <c r="C36" s="339"/>
      <c r="D36" s="340"/>
      <c r="E36" s="380"/>
      <c r="F36" s="381"/>
      <c r="G36" s="381"/>
      <c r="H36" s="381"/>
      <c r="I36" s="381"/>
      <c r="J36" s="417" t="e">
        <f>IF(AND('Mapa de Riesgos'!#REF!="Baja",'Mapa de Riesgos'!#REF!="Leve"),CONCATENATE("R",'Mapa de Riesgos'!#REF!),"")</f>
        <v>#REF!</v>
      </c>
      <c r="K36" s="415"/>
      <c r="L36" s="415" t="str">
        <f>IF(AND('Mapa de Riesgos'!$H$36="Baja",'Mapa de Riesgos'!$L$36="Leve"),CONCATENATE("R",'Mapa de Riesgos'!$A$36),"")</f>
        <v/>
      </c>
      <c r="M36" s="415"/>
      <c r="N36" s="415" t="str">
        <f>IF(AND('Mapa de Riesgos'!$H$42="Baja",'Mapa de Riesgos'!$L$42="Leve"),CONCATENATE("R",'Mapa de Riesgos'!$A$42),"")</f>
        <v/>
      </c>
      <c r="O36" s="416"/>
      <c r="P36" s="407" t="e">
        <f>IF(AND('Mapa de Riesgos'!#REF!="Baja",'Mapa de Riesgos'!#REF!="Menor"),CONCATENATE("R",'Mapa de Riesgos'!#REF!),"")</f>
        <v>#REF!</v>
      </c>
      <c r="Q36" s="407"/>
      <c r="R36" s="407" t="str">
        <f>IF(AND('Mapa de Riesgos'!$H$36="Baja",'Mapa de Riesgos'!$L$36="Menor"),CONCATENATE("R",'Mapa de Riesgos'!$A$36),"")</f>
        <v/>
      </c>
      <c r="S36" s="407"/>
      <c r="T36" s="407" t="str">
        <f>IF(AND('Mapa de Riesgos'!$H$42="Baja",'Mapa de Riesgos'!$L$42="Menor"),CONCATENATE("R",'Mapa de Riesgos'!$A$42),"")</f>
        <v/>
      </c>
      <c r="U36" s="408"/>
      <c r="V36" s="406" t="e">
        <f>IF(AND('Mapa de Riesgos'!#REF!="Baja",'Mapa de Riesgos'!#REF!="Moderado"),CONCATENATE("R",'Mapa de Riesgos'!#REF!),"")</f>
        <v>#REF!</v>
      </c>
      <c r="W36" s="407"/>
      <c r="X36" s="407" t="str">
        <f>IF(AND('Mapa de Riesgos'!$H$36="Baja",'Mapa de Riesgos'!$L$36="Moderado"),CONCATENATE("R",'Mapa de Riesgos'!$A$36),"")</f>
        <v/>
      </c>
      <c r="Y36" s="407"/>
      <c r="Z36" s="407" t="str">
        <f>IF(AND('Mapa de Riesgos'!$H$42="Baja",'Mapa de Riesgos'!$L$42="Moderado"),CONCATENATE("R",'Mapa de Riesgos'!$A$42),"")</f>
        <v/>
      </c>
      <c r="AA36" s="408"/>
      <c r="AB36" s="390" t="e">
        <f>IF(AND('Mapa de Riesgos'!#REF!="Baja",'Mapa de Riesgos'!#REF!="Mayor"),CONCATENATE("R",'Mapa de Riesgos'!#REF!),"")</f>
        <v>#REF!</v>
      </c>
      <c r="AC36" s="386"/>
      <c r="AD36" s="386" t="str">
        <f>IF(AND('Mapa de Riesgos'!$H$36="Baja",'Mapa de Riesgos'!$L$36="Mayor"),CONCATENATE("R",'Mapa de Riesgos'!$A$36),"")</f>
        <v/>
      </c>
      <c r="AE36" s="386"/>
      <c r="AF36" s="386" t="str">
        <f>IF(AND('Mapa de Riesgos'!$H$42="Baja",'Mapa de Riesgos'!$L$42="Mayor"),CONCATENATE("R",'Mapa de Riesgos'!$A$42),"")</f>
        <v/>
      </c>
      <c r="AG36" s="387"/>
      <c r="AH36" s="397" t="e">
        <f>IF(AND('Mapa de Riesgos'!#REF!="Baja",'Mapa de Riesgos'!#REF!="Catastrófico"),CONCATENATE("R",'Mapa de Riesgos'!#REF!),"")</f>
        <v>#REF!</v>
      </c>
      <c r="AI36" s="398"/>
      <c r="AJ36" s="398" t="str">
        <f>IF(AND('Mapa de Riesgos'!$H$36="Baja",'Mapa de Riesgos'!$L$36="Catastrófico"),CONCATENATE("R",'Mapa de Riesgos'!$A$36),"")</f>
        <v/>
      </c>
      <c r="AK36" s="398"/>
      <c r="AL36" s="398" t="str">
        <f>IF(AND('Mapa de Riesgos'!$H$42="Baja",'Mapa de Riesgos'!$L$42="Catastrófico"),CONCATENATE("R",'Mapa de Riesgos'!$A$42),"")</f>
        <v/>
      </c>
      <c r="AM36" s="399"/>
      <c r="AN36" s="82"/>
      <c r="AO36" s="371"/>
      <c r="AP36" s="372"/>
      <c r="AQ36" s="372"/>
      <c r="AR36" s="372"/>
      <c r="AS36" s="372"/>
      <c r="AT36" s="373"/>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row>
    <row r="37" spans="1:80" ht="15.75" thickBot="1">
      <c r="A37" s="82"/>
      <c r="B37" s="339"/>
      <c r="C37" s="339"/>
      <c r="D37" s="340"/>
      <c r="E37" s="383"/>
      <c r="F37" s="384"/>
      <c r="G37" s="384"/>
      <c r="H37" s="384"/>
      <c r="I37" s="384"/>
      <c r="J37" s="418"/>
      <c r="K37" s="419"/>
      <c r="L37" s="419"/>
      <c r="M37" s="419"/>
      <c r="N37" s="419"/>
      <c r="O37" s="420"/>
      <c r="P37" s="410"/>
      <c r="Q37" s="410"/>
      <c r="R37" s="410"/>
      <c r="S37" s="410"/>
      <c r="T37" s="410"/>
      <c r="U37" s="411"/>
      <c r="V37" s="409"/>
      <c r="W37" s="410"/>
      <c r="X37" s="410"/>
      <c r="Y37" s="410"/>
      <c r="Z37" s="410"/>
      <c r="AA37" s="411"/>
      <c r="AB37" s="394"/>
      <c r="AC37" s="395"/>
      <c r="AD37" s="395"/>
      <c r="AE37" s="395"/>
      <c r="AF37" s="395"/>
      <c r="AG37" s="396"/>
      <c r="AH37" s="400"/>
      <c r="AI37" s="401"/>
      <c r="AJ37" s="401"/>
      <c r="AK37" s="401"/>
      <c r="AL37" s="401"/>
      <c r="AM37" s="402"/>
      <c r="AN37" s="82"/>
      <c r="AO37" s="374"/>
      <c r="AP37" s="375"/>
      <c r="AQ37" s="375"/>
      <c r="AR37" s="375"/>
      <c r="AS37" s="375"/>
      <c r="AT37" s="376"/>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row>
    <row r="38" spans="1:80">
      <c r="A38" s="82"/>
      <c r="B38" s="339"/>
      <c r="C38" s="339"/>
      <c r="D38" s="340"/>
      <c r="E38" s="377" t="s">
        <v>195</v>
      </c>
      <c r="F38" s="378"/>
      <c r="G38" s="378"/>
      <c r="H38" s="378"/>
      <c r="I38" s="379"/>
      <c r="J38" s="421" t="str">
        <f>IF(AND('Mapa de Riesgos'!$H$33="Muy Baja",'Mapa de Riesgos'!$L$33="Leve"),CONCATENATE("R",'Mapa de Riesgos'!$A$33),"")</f>
        <v/>
      </c>
      <c r="K38" s="422"/>
      <c r="L38" s="422" t="e">
        <f>IF(AND('Mapa de Riesgos'!#REF!="Muy Baja",'Mapa de Riesgos'!#REF!="Leve"),CONCATENATE("R",'Mapa de Riesgos'!#REF!),"")</f>
        <v>#REF!</v>
      </c>
      <c r="M38" s="422"/>
      <c r="N38" s="422" t="e">
        <f>IF(AND('Mapa de Riesgos'!#REF!="Muy Baja",'Mapa de Riesgos'!#REF!="Leve"),CONCATENATE("R",'Mapa de Riesgos'!#REF!),"")</f>
        <v>#REF!</v>
      </c>
      <c r="O38" s="423"/>
      <c r="P38" s="421" t="str">
        <f>IF(AND('Mapa de Riesgos'!$H$33="Muy Baja",'Mapa de Riesgos'!$L$33="Menor"),CONCATENATE("R",'Mapa de Riesgos'!$A$33),"")</f>
        <v/>
      </c>
      <c r="Q38" s="422"/>
      <c r="R38" s="422" t="e">
        <f>IF(AND('Mapa de Riesgos'!#REF!="Muy Baja",'Mapa de Riesgos'!#REF!="Menor"),CONCATENATE("R",'Mapa de Riesgos'!#REF!),"")</f>
        <v>#REF!</v>
      </c>
      <c r="S38" s="422"/>
      <c r="T38" s="422" t="e">
        <f>IF(AND('Mapa de Riesgos'!#REF!="Muy Baja",'Mapa de Riesgos'!#REF!="Menor"),CONCATENATE("R",'Mapa de Riesgos'!#REF!),"")</f>
        <v>#REF!</v>
      </c>
      <c r="U38" s="423"/>
      <c r="V38" s="412" t="str">
        <f>IF(AND('Mapa de Riesgos'!$H$33="Muy Baja",'Mapa de Riesgos'!$L$33="Moderado"),CONCATENATE("R",'Mapa de Riesgos'!$A$33),"")</f>
        <v/>
      </c>
      <c r="W38" s="413"/>
      <c r="X38" s="413" t="e">
        <f>IF(AND('Mapa de Riesgos'!#REF!="Muy Baja",'Mapa de Riesgos'!#REF!="Moderado"),CONCATENATE("R",'Mapa de Riesgos'!#REF!),"")</f>
        <v>#REF!</v>
      </c>
      <c r="Y38" s="413"/>
      <c r="Z38" s="413" t="e">
        <f>IF(AND('Mapa de Riesgos'!#REF!="Muy Baja",'Mapa de Riesgos'!#REF!="Moderado"),CONCATENATE("R",'Mapa de Riesgos'!#REF!),"")</f>
        <v>#REF!</v>
      </c>
      <c r="AA38" s="414"/>
      <c r="AB38" s="388" t="str">
        <f>IF(AND('Mapa de Riesgos'!$H$33="Muy Baja",'Mapa de Riesgos'!$L$33="Mayor"),CONCATENATE("R",'Mapa de Riesgos'!$A$33),"")</f>
        <v/>
      </c>
      <c r="AC38" s="389"/>
      <c r="AD38" s="389" t="e">
        <f>IF(AND('Mapa de Riesgos'!#REF!="Muy Baja",'Mapa de Riesgos'!#REF!="Mayor"),CONCATENATE("R",'Mapa de Riesgos'!#REF!),"")</f>
        <v>#REF!</v>
      </c>
      <c r="AE38" s="389"/>
      <c r="AF38" s="389" t="e">
        <f>IF(AND('Mapa de Riesgos'!#REF!="Muy Baja",'Mapa de Riesgos'!#REF!="Mayor"),CONCATENATE("R",'Mapa de Riesgos'!#REF!),"")</f>
        <v>#REF!</v>
      </c>
      <c r="AG38" s="391"/>
      <c r="AH38" s="403" t="str">
        <f>IF(AND('Mapa de Riesgos'!$H$33="Muy Baja",'Mapa de Riesgos'!$L$33="Catastrófico"),CONCATENATE("R",'Mapa de Riesgos'!$A$33),"")</f>
        <v/>
      </c>
      <c r="AI38" s="404"/>
      <c r="AJ38" s="404" t="e">
        <f>IF(AND('Mapa de Riesgos'!#REF!="Muy Baja",'Mapa de Riesgos'!#REF!="Catastrófico"),CONCATENATE("R",'Mapa de Riesgos'!#REF!),"")</f>
        <v>#REF!</v>
      </c>
      <c r="AK38" s="404"/>
      <c r="AL38" s="404" t="e">
        <f>IF(AND('Mapa de Riesgos'!#REF!="Muy Baja",'Mapa de Riesgos'!#REF!="Catastrófico"),CONCATENATE("R",'Mapa de Riesgos'!#REF!),"")</f>
        <v>#REF!</v>
      </c>
      <c r="AM38" s="405"/>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row>
    <row r="39" spans="1:80">
      <c r="A39" s="82"/>
      <c r="B39" s="339"/>
      <c r="C39" s="339"/>
      <c r="D39" s="340"/>
      <c r="E39" s="380"/>
      <c r="F39" s="381"/>
      <c r="G39" s="381"/>
      <c r="H39" s="381"/>
      <c r="I39" s="382"/>
      <c r="J39" s="417"/>
      <c r="K39" s="415"/>
      <c r="L39" s="415"/>
      <c r="M39" s="415"/>
      <c r="N39" s="415"/>
      <c r="O39" s="416"/>
      <c r="P39" s="417"/>
      <c r="Q39" s="415"/>
      <c r="R39" s="415"/>
      <c r="S39" s="415"/>
      <c r="T39" s="415"/>
      <c r="U39" s="416"/>
      <c r="V39" s="406"/>
      <c r="W39" s="407"/>
      <c r="X39" s="407"/>
      <c r="Y39" s="407"/>
      <c r="Z39" s="407"/>
      <c r="AA39" s="408"/>
      <c r="AB39" s="390"/>
      <c r="AC39" s="386"/>
      <c r="AD39" s="386"/>
      <c r="AE39" s="386"/>
      <c r="AF39" s="386"/>
      <c r="AG39" s="387"/>
      <c r="AH39" s="397"/>
      <c r="AI39" s="398"/>
      <c r="AJ39" s="398"/>
      <c r="AK39" s="398"/>
      <c r="AL39" s="398"/>
      <c r="AM39" s="399"/>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row>
    <row r="40" spans="1:80">
      <c r="A40" s="82"/>
      <c r="B40" s="339"/>
      <c r="C40" s="339"/>
      <c r="D40" s="340"/>
      <c r="E40" s="380"/>
      <c r="F40" s="381"/>
      <c r="G40" s="381"/>
      <c r="H40" s="381"/>
      <c r="I40" s="382"/>
      <c r="J40" s="417" t="e">
        <f>IF(AND('Mapa de Riesgos'!#REF!="Muy Baja",'Mapa de Riesgos'!#REF!="Leve"),CONCATENATE("R",'Mapa de Riesgos'!#REF!),"")</f>
        <v>#REF!</v>
      </c>
      <c r="K40" s="415"/>
      <c r="L40" s="415" t="e">
        <f>IF(AND('Mapa de Riesgos'!#REF!="Muy Baja",'Mapa de Riesgos'!#REF!="Leve"),CONCATENATE("R",'Mapa de Riesgos'!#REF!),"")</f>
        <v>#REF!</v>
      </c>
      <c r="M40" s="415"/>
      <c r="N40" s="415" t="e">
        <f>IF(AND('Mapa de Riesgos'!#REF!="Muy Baja",'Mapa de Riesgos'!#REF!="Leve"),CONCATENATE("R",'Mapa de Riesgos'!#REF!),"")</f>
        <v>#REF!</v>
      </c>
      <c r="O40" s="416"/>
      <c r="P40" s="417" t="e">
        <f>IF(AND('Mapa de Riesgos'!#REF!="Muy Baja",'Mapa de Riesgos'!#REF!="Menor"),CONCATENATE("R",'Mapa de Riesgos'!#REF!),"")</f>
        <v>#REF!</v>
      </c>
      <c r="Q40" s="415"/>
      <c r="R40" s="415" t="e">
        <f>IF(AND('Mapa de Riesgos'!#REF!="Muy Baja",'Mapa de Riesgos'!#REF!="Menor"),CONCATENATE("R",'Mapa de Riesgos'!#REF!),"")</f>
        <v>#REF!</v>
      </c>
      <c r="S40" s="415"/>
      <c r="T40" s="415" t="e">
        <f>IF(AND('Mapa de Riesgos'!#REF!="Muy Baja",'Mapa de Riesgos'!#REF!="Menor"),CONCATENATE("R",'Mapa de Riesgos'!#REF!),"")</f>
        <v>#REF!</v>
      </c>
      <c r="U40" s="416"/>
      <c r="V40" s="406" t="e">
        <f>IF(AND('Mapa de Riesgos'!#REF!="Muy Baja",'Mapa de Riesgos'!#REF!="Moderado"),CONCATENATE("R",'Mapa de Riesgos'!#REF!),"")</f>
        <v>#REF!</v>
      </c>
      <c r="W40" s="407"/>
      <c r="X40" s="407" t="e">
        <f>IF(AND('Mapa de Riesgos'!#REF!="Muy Baja",'Mapa de Riesgos'!#REF!="Moderado"),CONCATENATE("R",'Mapa de Riesgos'!#REF!),"")</f>
        <v>#REF!</v>
      </c>
      <c r="Y40" s="407"/>
      <c r="Z40" s="407" t="e">
        <f>IF(AND('Mapa de Riesgos'!#REF!="Muy Baja",'Mapa de Riesgos'!#REF!="Moderado"),CONCATENATE("R",'Mapa de Riesgos'!#REF!),"")</f>
        <v>#REF!</v>
      </c>
      <c r="AA40" s="408"/>
      <c r="AB40" s="390" t="e">
        <f>IF(AND('Mapa de Riesgos'!#REF!="Muy Baja",'Mapa de Riesgos'!#REF!="Mayor"),CONCATENATE("R",'Mapa de Riesgos'!#REF!),"")</f>
        <v>#REF!</v>
      </c>
      <c r="AC40" s="386"/>
      <c r="AD40" s="386" t="e">
        <f>IF(AND('Mapa de Riesgos'!#REF!="Muy Baja",'Mapa de Riesgos'!#REF!="Mayor"),CONCATENATE("R",'Mapa de Riesgos'!#REF!),"")</f>
        <v>#REF!</v>
      </c>
      <c r="AE40" s="386"/>
      <c r="AF40" s="386" t="e">
        <f>IF(AND('Mapa de Riesgos'!#REF!="Muy Baja",'Mapa de Riesgos'!#REF!="Mayor"),CONCATENATE("R",'Mapa de Riesgos'!#REF!),"")</f>
        <v>#REF!</v>
      </c>
      <c r="AG40" s="387"/>
      <c r="AH40" s="397" t="e">
        <f>IF(AND('Mapa de Riesgos'!#REF!="Muy Baja",'Mapa de Riesgos'!#REF!="Catastrófico"),CONCATENATE("R",'Mapa de Riesgos'!#REF!),"")</f>
        <v>#REF!</v>
      </c>
      <c r="AI40" s="398"/>
      <c r="AJ40" s="398" t="e">
        <f>IF(AND('Mapa de Riesgos'!#REF!="Muy Baja",'Mapa de Riesgos'!#REF!="Catastrófico"),CONCATENATE("R",'Mapa de Riesgos'!#REF!),"")</f>
        <v>#REF!</v>
      </c>
      <c r="AK40" s="398"/>
      <c r="AL40" s="398" t="e">
        <f>IF(AND('Mapa de Riesgos'!#REF!="Muy Baja",'Mapa de Riesgos'!#REF!="Catastrófico"),CONCATENATE("R",'Mapa de Riesgos'!#REF!),"")</f>
        <v>#REF!</v>
      </c>
      <c r="AM40" s="399"/>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row>
    <row r="41" spans="1:80">
      <c r="A41" s="82"/>
      <c r="B41" s="339"/>
      <c r="C41" s="339"/>
      <c r="D41" s="340"/>
      <c r="E41" s="380"/>
      <c r="F41" s="381"/>
      <c r="G41" s="381"/>
      <c r="H41" s="381"/>
      <c r="I41" s="382"/>
      <c r="J41" s="417"/>
      <c r="K41" s="415"/>
      <c r="L41" s="415"/>
      <c r="M41" s="415"/>
      <c r="N41" s="415"/>
      <c r="O41" s="416"/>
      <c r="P41" s="417"/>
      <c r="Q41" s="415"/>
      <c r="R41" s="415"/>
      <c r="S41" s="415"/>
      <c r="T41" s="415"/>
      <c r="U41" s="416"/>
      <c r="V41" s="406"/>
      <c r="W41" s="407"/>
      <c r="X41" s="407"/>
      <c r="Y41" s="407"/>
      <c r="Z41" s="407"/>
      <c r="AA41" s="408"/>
      <c r="AB41" s="390"/>
      <c r="AC41" s="386"/>
      <c r="AD41" s="386"/>
      <c r="AE41" s="386"/>
      <c r="AF41" s="386"/>
      <c r="AG41" s="387"/>
      <c r="AH41" s="397"/>
      <c r="AI41" s="398"/>
      <c r="AJ41" s="398"/>
      <c r="AK41" s="398"/>
      <c r="AL41" s="398"/>
      <c r="AM41" s="399"/>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row>
    <row r="42" spans="1:80">
      <c r="A42" s="82"/>
      <c r="B42" s="339"/>
      <c r="C42" s="339"/>
      <c r="D42" s="340"/>
      <c r="E42" s="380"/>
      <c r="F42" s="381"/>
      <c r="G42" s="381"/>
      <c r="H42" s="381"/>
      <c r="I42" s="382"/>
      <c r="J42" s="417" t="e">
        <f>IF(AND('Mapa de Riesgos'!#REF!="Muy Baja",'Mapa de Riesgos'!#REF!="Leve"),CONCATENATE("R",'Mapa de Riesgos'!#REF!),"")</f>
        <v>#REF!</v>
      </c>
      <c r="K42" s="415"/>
      <c r="L42" s="415" t="e">
        <f>IF(AND('Mapa de Riesgos'!#REF!="Muy Baja",'Mapa de Riesgos'!#REF!="Leve"),CONCATENATE("R",'Mapa de Riesgos'!#REF!),"")</f>
        <v>#REF!</v>
      </c>
      <c r="M42" s="415"/>
      <c r="N42" s="415" t="e">
        <f>IF(AND('Mapa de Riesgos'!#REF!="Muy Baja",'Mapa de Riesgos'!#REF!="Leve"),CONCATENATE("R",'Mapa de Riesgos'!#REF!),"")</f>
        <v>#REF!</v>
      </c>
      <c r="O42" s="416"/>
      <c r="P42" s="417" t="e">
        <f>IF(AND('Mapa de Riesgos'!#REF!="Muy Baja",'Mapa de Riesgos'!#REF!="Menor"),CONCATENATE("R",'Mapa de Riesgos'!#REF!),"")</f>
        <v>#REF!</v>
      </c>
      <c r="Q42" s="415"/>
      <c r="R42" s="415" t="e">
        <f>IF(AND('Mapa de Riesgos'!#REF!="Muy Baja",'Mapa de Riesgos'!#REF!="Menor"),CONCATENATE("R",'Mapa de Riesgos'!#REF!),"")</f>
        <v>#REF!</v>
      </c>
      <c r="S42" s="415"/>
      <c r="T42" s="415" t="e">
        <f>IF(AND('Mapa de Riesgos'!#REF!="Muy Baja",'Mapa de Riesgos'!#REF!="Menor"),CONCATENATE("R",'Mapa de Riesgos'!#REF!),"")</f>
        <v>#REF!</v>
      </c>
      <c r="U42" s="416"/>
      <c r="V42" s="406" t="e">
        <f>IF(AND('Mapa de Riesgos'!#REF!="Muy Baja",'Mapa de Riesgos'!#REF!="Moderado"),CONCATENATE("R",'Mapa de Riesgos'!#REF!),"")</f>
        <v>#REF!</v>
      </c>
      <c r="W42" s="407"/>
      <c r="X42" s="407" t="e">
        <f>IF(AND('Mapa de Riesgos'!#REF!="Muy Baja",'Mapa de Riesgos'!#REF!="Moderado"),CONCATENATE("R",'Mapa de Riesgos'!#REF!),"")</f>
        <v>#REF!</v>
      </c>
      <c r="Y42" s="407"/>
      <c r="Z42" s="407" t="e">
        <f>IF(AND('Mapa de Riesgos'!#REF!="Muy Baja",'Mapa de Riesgos'!#REF!="Moderado"),CONCATENATE("R",'Mapa de Riesgos'!#REF!),"")</f>
        <v>#REF!</v>
      </c>
      <c r="AA42" s="408"/>
      <c r="AB42" s="390" t="e">
        <f>IF(AND('Mapa de Riesgos'!#REF!="Muy Baja",'Mapa de Riesgos'!#REF!="Mayor"),CONCATENATE("R",'Mapa de Riesgos'!#REF!),"")</f>
        <v>#REF!</v>
      </c>
      <c r="AC42" s="386"/>
      <c r="AD42" s="386" t="e">
        <f>IF(AND('Mapa de Riesgos'!#REF!="Muy Baja",'Mapa de Riesgos'!#REF!="Mayor"),CONCATENATE("R",'Mapa de Riesgos'!#REF!),"")</f>
        <v>#REF!</v>
      </c>
      <c r="AE42" s="386"/>
      <c r="AF42" s="386" t="e">
        <f>IF(AND('Mapa de Riesgos'!#REF!="Muy Baja",'Mapa de Riesgos'!#REF!="Mayor"),CONCATENATE("R",'Mapa de Riesgos'!#REF!),"")</f>
        <v>#REF!</v>
      </c>
      <c r="AG42" s="387"/>
      <c r="AH42" s="397" t="e">
        <f>IF(AND('Mapa de Riesgos'!#REF!="Muy Baja",'Mapa de Riesgos'!#REF!="Catastrófico"),CONCATENATE("R",'Mapa de Riesgos'!#REF!),"")</f>
        <v>#REF!</v>
      </c>
      <c r="AI42" s="398"/>
      <c r="AJ42" s="398" t="e">
        <f>IF(AND('Mapa de Riesgos'!#REF!="Muy Baja",'Mapa de Riesgos'!#REF!="Catastrófico"),CONCATENATE("R",'Mapa de Riesgos'!#REF!),"")</f>
        <v>#REF!</v>
      </c>
      <c r="AK42" s="398"/>
      <c r="AL42" s="398" t="e">
        <f>IF(AND('Mapa de Riesgos'!#REF!="Muy Baja",'Mapa de Riesgos'!#REF!="Catastrófico"),CONCATENATE("R",'Mapa de Riesgos'!#REF!),"")</f>
        <v>#REF!</v>
      </c>
      <c r="AM42" s="399"/>
      <c r="AN42" s="82"/>
      <c r="AO42" s="82"/>
      <c r="AP42" s="82"/>
      <c r="AQ42" s="82"/>
      <c r="AR42" s="82"/>
      <c r="AS42" s="82"/>
      <c r="AT42" s="82"/>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row>
    <row r="43" spans="1:80">
      <c r="A43" s="82"/>
      <c r="B43" s="339"/>
      <c r="C43" s="339"/>
      <c r="D43" s="340"/>
      <c r="E43" s="380"/>
      <c r="F43" s="381"/>
      <c r="G43" s="381"/>
      <c r="H43" s="381"/>
      <c r="I43" s="382"/>
      <c r="J43" s="417"/>
      <c r="K43" s="415"/>
      <c r="L43" s="415"/>
      <c r="M43" s="415"/>
      <c r="N43" s="415"/>
      <c r="O43" s="416"/>
      <c r="P43" s="417"/>
      <c r="Q43" s="415"/>
      <c r="R43" s="415"/>
      <c r="S43" s="415"/>
      <c r="T43" s="415"/>
      <c r="U43" s="416"/>
      <c r="V43" s="406"/>
      <c r="W43" s="407"/>
      <c r="X43" s="407"/>
      <c r="Y43" s="407"/>
      <c r="Z43" s="407"/>
      <c r="AA43" s="408"/>
      <c r="AB43" s="390"/>
      <c r="AC43" s="386"/>
      <c r="AD43" s="386"/>
      <c r="AE43" s="386"/>
      <c r="AF43" s="386"/>
      <c r="AG43" s="387"/>
      <c r="AH43" s="397"/>
      <c r="AI43" s="398"/>
      <c r="AJ43" s="398"/>
      <c r="AK43" s="398"/>
      <c r="AL43" s="398"/>
      <c r="AM43" s="399"/>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row>
    <row r="44" spans="1:80">
      <c r="A44" s="82"/>
      <c r="B44" s="339"/>
      <c r="C44" s="339"/>
      <c r="D44" s="340"/>
      <c r="E44" s="380"/>
      <c r="F44" s="381"/>
      <c r="G44" s="381"/>
      <c r="H44" s="381"/>
      <c r="I44" s="382"/>
      <c r="J44" s="417" t="e">
        <f>IF(AND('Mapa de Riesgos'!#REF!="Muy Baja",'Mapa de Riesgos'!#REF!="Leve"),CONCATENATE("R",'Mapa de Riesgos'!#REF!),"")</f>
        <v>#REF!</v>
      </c>
      <c r="K44" s="415"/>
      <c r="L44" s="415" t="str">
        <f>IF(AND('Mapa de Riesgos'!$H$36="Muy Baja",'Mapa de Riesgos'!$L$36="Leve"),CONCATENATE("R",'Mapa de Riesgos'!$A$36),"")</f>
        <v/>
      </c>
      <c r="M44" s="415"/>
      <c r="N44" s="415" t="str">
        <f>IF(AND('Mapa de Riesgos'!$H$42="Muy Baja",'Mapa de Riesgos'!$L$42="Leve"),CONCATENATE("R",'Mapa de Riesgos'!$A$42),"")</f>
        <v/>
      </c>
      <c r="O44" s="416"/>
      <c r="P44" s="417" t="e">
        <f>IF(AND('Mapa de Riesgos'!#REF!="Muy Baja",'Mapa de Riesgos'!#REF!="Menor"),CONCATENATE("R",'Mapa de Riesgos'!#REF!),"")</f>
        <v>#REF!</v>
      </c>
      <c r="Q44" s="415"/>
      <c r="R44" s="415" t="str">
        <f>IF(AND('Mapa de Riesgos'!$H$36="Muy Baja",'Mapa de Riesgos'!$L$36="Menor"),CONCATENATE("R",'Mapa de Riesgos'!$A$36),"")</f>
        <v/>
      </c>
      <c r="S44" s="415"/>
      <c r="T44" s="415" t="str">
        <f>IF(AND('Mapa de Riesgos'!$H$42="Muy Baja",'Mapa de Riesgos'!$L$42="Menor"),CONCATENATE("R",'Mapa de Riesgos'!$A$42),"")</f>
        <v/>
      </c>
      <c r="U44" s="416"/>
      <c r="V44" s="406" t="e">
        <f>IF(AND('Mapa de Riesgos'!#REF!="Muy Baja",'Mapa de Riesgos'!#REF!="Moderado"),CONCATENATE("R",'Mapa de Riesgos'!#REF!),"")</f>
        <v>#REF!</v>
      </c>
      <c r="W44" s="407"/>
      <c r="X44" s="407" t="str">
        <f>IF(AND('Mapa de Riesgos'!$H$36="Muy Baja",'Mapa de Riesgos'!$L$36="Moderado"),CONCATENATE("R",'Mapa de Riesgos'!$A$36),"")</f>
        <v/>
      </c>
      <c r="Y44" s="407"/>
      <c r="Z44" s="407" t="str">
        <f>IF(AND('Mapa de Riesgos'!$H$42="Muy Baja",'Mapa de Riesgos'!$L$42="Moderado"),CONCATENATE("R",'Mapa de Riesgos'!$A$42),"")</f>
        <v/>
      </c>
      <c r="AA44" s="408"/>
      <c r="AB44" s="390" t="e">
        <f>IF(AND('Mapa de Riesgos'!#REF!="Muy Baja",'Mapa de Riesgos'!#REF!="Mayor"),CONCATENATE("R",'Mapa de Riesgos'!#REF!),"")</f>
        <v>#REF!</v>
      </c>
      <c r="AC44" s="386"/>
      <c r="AD44" s="386" t="str">
        <f>IF(AND('Mapa de Riesgos'!$H$36="Muy Baja",'Mapa de Riesgos'!$L$36="Mayor"),CONCATENATE("R",'Mapa de Riesgos'!$A$36),"")</f>
        <v/>
      </c>
      <c r="AE44" s="386"/>
      <c r="AF44" s="386" t="str">
        <f>IF(AND('Mapa de Riesgos'!$H$42="Muy Baja",'Mapa de Riesgos'!$L$42="Mayor"),CONCATENATE("R",'Mapa de Riesgos'!$A$42),"")</f>
        <v/>
      </c>
      <c r="AG44" s="387"/>
      <c r="AH44" s="397" t="e">
        <f>IF(AND('Mapa de Riesgos'!#REF!="Muy Baja",'Mapa de Riesgos'!#REF!="Catastrófico"),CONCATENATE("R",'Mapa de Riesgos'!#REF!),"")</f>
        <v>#REF!</v>
      </c>
      <c r="AI44" s="398"/>
      <c r="AJ44" s="398" t="str">
        <f>IF(AND('Mapa de Riesgos'!$H$36="Muy Baja",'Mapa de Riesgos'!$L$36="Catastrófico"),CONCATENATE("R",'Mapa de Riesgos'!$A$36),"")</f>
        <v/>
      </c>
      <c r="AK44" s="398"/>
      <c r="AL44" s="398" t="str">
        <f>IF(AND('Mapa de Riesgos'!$H$42="Muy Baja",'Mapa de Riesgos'!$L$42="Catastrófico"),CONCATENATE("R",'Mapa de Riesgos'!$A$42),"")</f>
        <v/>
      </c>
      <c r="AM44" s="399"/>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row>
    <row r="45" spans="1:80" ht="15.75" thickBot="1">
      <c r="A45" s="82"/>
      <c r="B45" s="339"/>
      <c r="C45" s="339"/>
      <c r="D45" s="340"/>
      <c r="E45" s="383"/>
      <c r="F45" s="384"/>
      <c r="G45" s="384"/>
      <c r="H45" s="384"/>
      <c r="I45" s="385"/>
      <c r="J45" s="418"/>
      <c r="K45" s="419"/>
      <c r="L45" s="419"/>
      <c r="M45" s="419"/>
      <c r="N45" s="419"/>
      <c r="O45" s="420"/>
      <c r="P45" s="418"/>
      <c r="Q45" s="419"/>
      <c r="R45" s="419"/>
      <c r="S45" s="419"/>
      <c r="T45" s="419"/>
      <c r="U45" s="420"/>
      <c r="V45" s="409"/>
      <c r="W45" s="410"/>
      <c r="X45" s="410"/>
      <c r="Y45" s="410"/>
      <c r="Z45" s="410"/>
      <c r="AA45" s="411"/>
      <c r="AB45" s="394"/>
      <c r="AC45" s="395"/>
      <c r="AD45" s="395"/>
      <c r="AE45" s="395"/>
      <c r="AF45" s="395"/>
      <c r="AG45" s="396"/>
      <c r="AH45" s="400"/>
      <c r="AI45" s="401"/>
      <c r="AJ45" s="401"/>
      <c r="AK45" s="401"/>
      <c r="AL45" s="401"/>
      <c r="AM45" s="40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row>
    <row r="46" spans="1:80">
      <c r="A46" s="82"/>
      <c r="B46" s="82"/>
      <c r="C46" s="82"/>
      <c r="D46" s="82"/>
      <c r="E46" s="82"/>
      <c r="F46" s="82"/>
      <c r="G46" s="82"/>
      <c r="H46" s="82"/>
      <c r="I46" s="82"/>
      <c r="J46" s="377" t="s">
        <v>196</v>
      </c>
      <c r="K46" s="378"/>
      <c r="L46" s="378"/>
      <c r="M46" s="378"/>
      <c r="N46" s="378"/>
      <c r="O46" s="379"/>
      <c r="P46" s="377" t="s">
        <v>197</v>
      </c>
      <c r="Q46" s="378"/>
      <c r="R46" s="378"/>
      <c r="S46" s="378"/>
      <c r="T46" s="378"/>
      <c r="U46" s="379"/>
      <c r="V46" s="377" t="s">
        <v>198</v>
      </c>
      <c r="W46" s="378"/>
      <c r="X46" s="378"/>
      <c r="Y46" s="378"/>
      <c r="Z46" s="378"/>
      <c r="AA46" s="379"/>
      <c r="AB46" s="377" t="s">
        <v>199</v>
      </c>
      <c r="AC46" s="393"/>
      <c r="AD46" s="378"/>
      <c r="AE46" s="378"/>
      <c r="AF46" s="378"/>
      <c r="AG46" s="379"/>
      <c r="AH46" s="377" t="s">
        <v>200</v>
      </c>
      <c r="AI46" s="378"/>
      <c r="AJ46" s="378"/>
      <c r="AK46" s="378"/>
      <c r="AL46" s="378"/>
      <c r="AM46" s="379"/>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c r="A47" s="82"/>
      <c r="B47" s="82"/>
      <c r="C47" s="82"/>
      <c r="D47" s="82"/>
      <c r="E47" s="82"/>
      <c r="F47" s="82"/>
      <c r="G47" s="82"/>
      <c r="H47" s="82"/>
      <c r="I47" s="82"/>
      <c r="J47" s="380"/>
      <c r="K47" s="381"/>
      <c r="L47" s="381"/>
      <c r="M47" s="381"/>
      <c r="N47" s="381"/>
      <c r="O47" s="382"/>
      <c r="P47" s="380"/>
      <c r="Q47" s="381"/>
      <c r="R47" s="381"/>
      <c r="S47" s="381"/>
      <c r="T47" s="381"/>
      <c r="U47" s="382"/>
      <c r="V47" s="380"/>
      <c r="W47" s="381"/>
      <c r="X47" s="381"/>
      <c r="Y47" s="381"/>
      <c r="Z47" s="381"/>
      <c r="AA47" s="382"/>
      <c r="AB47" s="380"/>
      <c r="AC47" s="381"/>
      <c r="AD47" s="381"/>
      <c r="AE47" s="381"/>
      <c r="AF47" s="381"/>
      <c r="AG47" s="382"/>
      <c r="AH47" s="380"/>
      <c r="AI47" s="381"/>
      <c r="AJ47" s="381"/>
      <c r="AK47" s="381"/>
      <c r="AL47" s="381"/>
      <c r="AM47" s="3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c r="A48" s="82"/>
      <c r="B48" s="82"/>
      <c r="C48" s="82"/>
      <c r="D48" s="82"/>
      <c r="E48" s="82"/>
      <c r="F48" s="82"/>
      <c r="G48" s="82"/>
      <c r="H48" s="82"/>
      <c r="I48" s="82"/>
      <c r="J48" s="380"/>
      <c r="K48" s="381"/>
      <c r="L48" s="381"/>
      <c r="M48" s="381"/>
      <c r="N48" s="381"/>
      <c r="O48" s="382"/>
      <c r="P48" s="380"/>
      <c r="Q48" s="381"/>
      <c r="R48" s="381"/>
      <c r="S48" s="381"/>
      <c r="T48" s="381"/>
      <c r="U48" s="382"/>
      <c r="V48" s="380"/>
      <c r="W48" s="381"/>
      <c r="X48" s="381"/>
      <c r="Y48" s="381"/>
      <c r="Z48" s="381"/>
      <c r="AA48" s="382"/>
      <c r="AB48" s="380"/>
      <c r="AC48" s="381"/>
      <c r="AD48" s="381"/>
      <c r="AE48" s="381"/>
      <c r="AF48" s="381"/>
      <c r="AG48" s="382"/>
      <c r="AH48" s="380"/>
      <c r="AI48" s="381"/>
      <c r="AJ48" s="381"/>
      <c r="AK48" s="381"/>
      <c r="AL48" s="381"/>
      <c r="AM48" s="3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c r="A49" s="82"/>
      <c r="B49" s="82"/>
      <c r="C49" s="82"/>
      <c r="D49" s="82"/>
      <c r="E49" s="82"/>
      <c r="F49" s="82"/>
      <c r="G49" s="82"/>
      <c r="H49" s="82"/>
      <c r="I49" s="82"/>
      <c r="J49" s="380"/>
      <c r="K49" s="381"/>
      <c r="L49" s="381"/>
      <c r="M49" s="381"/>
      <c r="N49" s="381"/>
      <c r="O49" s="382"/>
      <c r="P49" s="380"/>
      <c r="Q49" s="381"/>
      <c r="R49" s="381"/>
      <c r="S49" s="381"/>
      <c r="T49" s="381"/>
      <c r="U49" s="382"/>
      <c r="V49" s="380"/>
      <c r="W49" s="381"/>
      <c r="X49" s="381"/>
      <c r="Y49" s="381"/>
      <c r="Z49" s="381"/>
      <c r="AA49" s="382"/>
      <c r="AB49" s="380"/>
      <c r="AC49" s="381"/>
      <c r="AD49" s="381"/>
      <c r="AE49" s="381"/>
      <c r="AF49" s="381"/>
      <c r="AG49" s="382"/>
      <c r="AH49" s="380"/>
      <c r="AI49" s="381"/>
      <c r="AJ49" s="381"/>
      <c r="AK49" s="381"/>
      <c r="AL49" s="381"/>
      <c r="AM49" s="3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c r="A50" s="82"/>
      <c r="B50" s="82"/>
      <c r="C50" s="82"/>
      <c r="D50" s="82"/>
      <c r="E50" s="82"/>
      <c r="F50" s="82"/>
      <c r="G50" s="82"/>
      <c r="H50" s="82"/>
      <c r="I50" s="82"/>
      <c r="J50" s="380"/>
      <c r="K50" s="381"/>
      <c r="L50" s="381"/>
      <c r="M50" s="381"/>
      <c r="N50" s="381"/>
      <c r="O50" s="382"/>
      <c r="P50" s="380"/>
      <c r="Q50" s="381"/>
      <c r="R50" s="381"/>
      <c r="S50" s="381"/>
      <c r="T50" s="381"/>
      <c r="U50" s="382"/>
      <c r="V50" s="380"/>
      <c r="W50" s="381"/>
      <c r="X50" s="381"/>
      <c r="Y50" s="381"/>
      <c r="Z50" s="381"/>
      <c r="AA50" s="382"/>
      <c r="AB50" s="380"/>
      <c r="AC50" s="381"/>
      <c r="AD50" s="381"/>
      <c r="AE50" s="381"/>
      <c r="AF50" s="381"/>
      <c r="AG50" s="382"/>
      <c r="AH50" s="380"/>
      <c r="AI50" s="381"/>
      <c r="AJ50" s="381"/>
      <c r="AK50" s="381"/>
      <c r="AL50" s="381"/>
      <c r="AM50" s="3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75" thickBot="1">
      <c r="A51" s="82"/>
      <c r="B51" s="82"/>
      <c r="C51" s="82"/>
      <c r="D51" s="82"/>
      <c r="E51" s="82"/>
      <c r="F51" s="82"/>
      <c r="G51" s="82"/>
      <c r="H51" s="82"/>
      <c r="I51" s="82"/>
      <c r="J51" s="383"/>
      <c r="K51" s="384"/>
      <c r="L51" s="384"/>
      <c r="M51" s="384"/>
      <c r="N51" s="384"/>
      <c r="O51" s="385"/>
      <c r="P51" s="383"/>
      <c r="Q51" s="384"/>
      <c r="R51" s="384"/>
      <c r="S51" s="384"/>
      <c r="T51" s="384"/>
      <c r="U51" s="385"/>
      <c r="V51" s="383"/>
      <c r="W51" s="384"/>
      <c r="X51" s="384"/>
      <c r="Y51" s="384"/>
      <c r="Z51" s="384"/>
      <c r="AA51" s="385"/>
      <c r="AB51" s="383"/>
      <c r="AC51" s="384"/>
      <c r="AD51" s="384"/>
      <c r="AE51" s="384"/>
      <c r="AF51" s="384"/>
      <c r="AG51" s="385"/>
      <c r="AH51" s="383"/>
      <c r="AI51" s="384"/>
      <c r="AJ51" s="384"/>
      <c r="AK51" s="384"/>
      <c r="AL51" s="384"/>
      <c r="AM51" s="385"/>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c r="A53" s="82"/>
      <c r="B53" s="83"/>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c r="A54" s="82"/>
      <c r="B54" s="83"/>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c r="A55" s="82"/>
      <c r="B55" s="82"/>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c r="A56" s="82"/>
      <c r="B56" s="82"/>
      <c r="C56" s="82"/>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c r="A58" s="82"/>
      <c r="B58" s="82"/>
      <c r="C58" s="8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c r="A59" s="82"/>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c r="A61" s="82"/>
      <c r="B61" s="82"/>
      <c r="C61" s="8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c r="BI62" s="82"/>
      <c r="BJ62" s="82"/>
      <c r="BK62" s="82"/>
      <c r="BL62" s="82"/>
      <c r="BM62" s="82"/>
      <c r="BN62" s="82"/>
      <c r="BO62" s="82"/>
      <c r="BP62" s="82"/>
      <c r="BQ62" s="82"/>
      <c r="BR62" s="82"/>
      <c r="BS62" s="82"/>
      <c r="BT62" s="82"/>
      <c r="BU62" s="82"/>
      <c r="BV62" s="82"/>
      <c r="BW62" s="82"/>
      <c r="BX62" s="82"/>
      <c r="BY62" s="82"/>
      <c r="BZ62" s="82"/>
      <c r="CA62" s="82"/>
      <c r="CB62" s="82"/>
    </row>
    <row r="63" spans="1:80">
      <c r="A63" s="82"/>
      <c r="B63" s="82"/>
      <c r="C63" s="82"/>
      <c r="D63" s="82"/>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c r="BD63" s="82"/>
      <c r="BE63" s="82"/>
      <c r="BF63" s="82"/>
      <c r="BG63" s="82"/>
      <c r="BH63" s="82"/>
      <c r="BI63" s="82"/>
      <c r="BJ63" s="82"/>
      <c r="BK63" s="82"/>
      <c r="BL63" s="82"/>
      <c r="BM63" s="82"/>
      <c r="BN63" s="82"/>
      <c r="BO63" s="82"/>
      <c r="BP63" s="82"/>
      <c r="BQ63" s="82"/>
      <c r="BR63" s="82"/>
      <c r="BS63" s="82"/>
      <c r="BT63" s="82"/>
      <c r="BU63" s="82"/>
      <c r="BV63" s="82"/>
      <c r="BW63" s="82"/>
      <c r="BX63" s="82"/>
      <c r="BY63" s="82"/>
      <c r="BZ63" s="82"/>
      <c r="CA63" s="82"/>
      <c r="CB63" s="82"/>
    </row>
    <row r="64" spans="1:80">
      <c r="A64" s="82"/>
      <c r="B64" s="82"/>
      <c r="C64" s="8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row>
    <row r="65" spans="1:80">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row>
    <row r="66" spans="1:80">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row>
    <row r="67" spans="1:80">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row>
    <row r="68" spans="1:80">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row>
    <row r="69" spans="1:80">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row>
    <row r="70" spans="1:80">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row>
    <row r="71" spans="1:80">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row>
    <row r="72" spans="1:80">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row>
    <row r="73" spans="1:80">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row>
    <row r="74" spans="1:80">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row>
    <row r="75" spans="1:80">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row>
    <row r="76" spans="1:80">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row>
    <row r="77" spans="1:80">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row>
    <row r="78" spans="1:80">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row>
    <row r="79" spans="1:80">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c r="BI79" s="82"/>
      <c r="BJ79" s="82"/>
      <c r="BK79" s="82"/>
    </row>
    <row r="80" spans="1:80">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c r="BI80" s="82"/>
      <c r="BJ80" s="82"/>
      <c r="BK80" s="82"/>
    </row>
    <row r="81" spans="1:63">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c r="BI81" s="82"/>
      <c r="BJ81" s="82"/>
      <c r="BK81" s="82"/>
    </row>
    <row r="82" spans="1:63">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row>
    <row r="83" spans="1:63">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row>
    <row r="84" spans="1:63">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c r="BI84" s="82"/>
      <c r="BJ84" s="82"/>
      <c r="BK84" s="82"/>
    </row>
    <row r="85" spans="1:63">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c r="BI85" s="82"/>
      <c r="BJ85" s="82"/>
      <c r="BK85" s="82"/>
    </row>
    <row r="86" spans="1:63">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c r="BI86" s="82"/>
      <c r="BJ86" s="82"/>
      <c r="BK86" s="82"/>
    </row>
    <row r="87" spans="1:63">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c r="BI87" s="82"/>
      <c r="BJ87" s="82"/>
      <c r="BK87" s="82"/>
    </row>
    <row r="88" spans="1:63">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c r="BI88" s="82"/>
      <c r="BJ88" s="82"/>
      <c r="BK88" s="82"/>
    </row>
    <row r="89" spans="1:63">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c r="BI89" s="82"/>
      <c r="BJ89" s="82"/>
      <c r="BK89" s="82"/>
    </row>
    <row r="90" spans="1:63">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row>
    <row r="91" spans="1:63">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c r="BI91" s="82"/>
      <c r="BJ91" s="82"/>
      <c r="BK91" s="82"/>
    </row>
    <row r="92" spans="1:63">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row>
    <row r="93" spans="1:63">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row>
    <row r="94" spans="1:63">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row>
    <row r="95" spans="1:63">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row>
    <row r="96" spans="1:63">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row>
    <row r="97" spans="1:63">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row>
    <row r="98" spans="1:63">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row>
    <row r="99" spans="1:63">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row>
    <row r="100" spans="1:63">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row>
    <row r="101" spans="1:63">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c r="BI101" s="82"/>
      <c r="BJ101" s="82"/>
      <c r="BK101" s="82"/>
    </row>
    <row r="102" spans="1:63">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row>
    <row r="103" spans="1:63">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row>
    <row r="104" spans="1:63">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row>
    <row r="105" spans="1:63">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c r="BI105" s="82"/>
      <c r="BJ105" s="82"/>
      <c r="BK105" s="82"/>
    </row>
    <row r="106" spans="1:63">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row>
    <row r="107" spans="1:63">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c r="BI107" s="82"/>
      <c r="BJ107" s="82"/>
      <c r="BK107" s="82"/>
    </row>
    <row r="108" spans="1:63">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c r="BI108" s="82"/>
      <c r="BJ108" s="82"/>
      <c r="BK108" s="82"/>
    </row>
    <row r="109" spans="1:63">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c r="BI109" s="82"/>
      <c r="BJ109" s="82"/>
      <c r="BK109" s="82"/>
    </row>
    <row r="110" spans="1:63">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c r="BI110" s="82"/>
      <c r="BJ110" s="82"/>
      <c r="BK110" s="82"/>
    </row>
    <row r="111" spans="1:63">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c r="BI111" s="82"/>
      <c r="BJ111" s="82"/>
      <c r="BK111" s="82"/>
    </row>
    <row r="112" spans="1:63">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c r="BI112" s="82"/>
      <c r="BJ112" s="82"/>
      <c r="BK112" s="82"/>
    </row>
    <row r="113" spans="1:63">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c r="BI113" s="82"/>
      <c r="BJ113" s="82"/>
      <c r="BK113" s="82"/>
    </row>
    <row r="114" spans="1:63">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c r="BI114" s="82"/>
      <c r="BJ114" s="82"/>
      <c r="BK114" s="82"/>
    </row>
    <row r="115" spans="1:63">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c r="BI115" s="82"/>
      <c r="BJ115" s="82"/>
      <c r="BK115" s="82"/>
    </row>
    <row r="116" spans="1:63">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c r="BI116" s="82"/>
      <c r="BJ116" s="82"/>
      <c r="BK116" s="82"/>
    </row>
    <row r="117" spans="1:63">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c r="BI117" s="82"/>
      <c r="BJ117" s="82"/>
      <c r="BK117" s="82"/>
    </row>
    <row r="118" spans="1:63">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c r="BI118" s="82"/>
      <c r="BJ118" s="82"/>
      <c r="BK118" s="82"/>
    </row>
    <row r="119" spans="1:63">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c r="BI119" s="82"/>
      <c r="BJ119" s="82"/>
      <c r="BK119" s="82"/>
    </row>
    <row r="120" spans="1:63">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c r="BI120" s="82"/>
      <c r="BJ120" s="82"/>
      <c r="BK120" s="82"/>
    </row>
    <row r="121" spans="1:63">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c r="BI121" s="82"/>
      <c r="BJ121" s="82"/>
      <c r="BK121" s="82"/>
    </row>
    <row r="122" spans="1:63">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c r="BI122" s="82"/>
      <c r="BJ122" s="82"/>
      <c r="BK122" s="82"/>
    </row>
    <row r="123" spans="1:63">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c r="BI123" s="82"/>
      <c r="BJ123" s="82"/>
      <c r="BK123" s="82"/>
    </row>
    <row r="124" spans="1:63">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c r="BI124" s="82"/>
      <c r="BJ124" s="82"/>
      <c r="BK124" s="82"/>
    </row>
    <row r="125" spans="1:63">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c r="BI125" s="82"/>
      <c r="BJ125" s="82"/>
      <c r="BK125" s="82"/>
    </row>
    <row r="126" spans="1:63">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c r="BI126" s="82"/>
      <c r="BJ126" s="82"/>
      <c r="BK126" s="82"/>
    </row>
    <row r="127" spans="1:63">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c r="BI127" s="82"/>
      <c r="BJ127" s="82"/>
      <c r="BK127" s="82"/>
    </row>
    <row r="128" spans="1:63">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c r="BI128" s="82"/>
      <c r="BJ128" s="82"/>
      <c r="BK128" s="82"/>
    </row>
    <row r="129" spans="2:63">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c r="BI129" s="82"/>
      <c r="BJ129" s="82"/>
      <c r="BK129" s="82"/>
    </row>
    <row r="130" spans="2:63">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c r="BI130" s="82"/>
      <c r="BJ130" s="82"/>
      <c r="BK130" s="82"/>
    </row>
    <row r="131" spans="2:63">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c r="BI131" s="82"/>
      <c r="BJ131" s="82"/>
      <c r="BK131" s="82"/>
    </row>
    <row r="132" spans="2:63">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c r="BI132" s="82"/>
      <c r="BJ132" s="82"/>
      <c r="BK132" s="82"/>
    </row>
    <row r="133" spans="2:63">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c r="BI133" s="82"/>
      <c r="BJ133" s="82"/>
      <c r="BK133" s="82"/>
    </row>
    <row r="134" spans="2:63">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c r="BI134" s="82"/>
      <c r="BJ134" s="82"/>
      <c r="BK134" s="82"/>
    </row>
    <row r="135" spans="2:63">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c r="BI135" s="82"/>
      <c r="BJ135" s="82"/>
      <c r="BK135" s="82"/>
    </row>
    <row r="136" spans="2:63">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c r="BI136" s="82"/>
      <c r="BJ136" s="82"/>
      <c r="BK136" s="82"/>
    </row>
    <row r="137" spans="2:63">
      <c r="B137" s="82"/>
      <c r="C137" s="82"/>
      <c r="D137" s="82"/>
      <c r="E137" s="82"/>
      <c r="F137" s="82"/>
      <c r="G137" s="82"/>
      <c r="H137" s="82"/>
      <c r="I137" s="82"/>
    </row>
    <row r="138" spans="2:63">
      <c r="B138" s="82"/>
      <c r="C138" s="82"/>
      <c r="D138" s="82"/>
      <c r="E138" s="82"/>
      <c r="F138" s="82"/>
      <c r="G138" s="82"/>
      <c r="H138" s="82"/>
      <c r="I138" s="82"/>
    </row>
    <row r="139" spans="2:63">
      <c r="B139" s="82"/>
      <c r="C139" s="82"/>
      <c r="D139" s="82"/>
      <c r="E139" s="82"/>
      <c r="F139" s="82"/>
      <c r="G139" s="82"/>
      <c r="H139" s="82"/>
      <c r="I139" s="82"/>
    </row>
    <row r="140" spans="2:63">
      <c r="B140" s="82"/>
      <c r="C140" s="82"/>
      <c r="D140" s="82"/>
      <c r="E140" s="82"/>
      <c r="F140" s="82"/>
      <c r="G140" s="82"/>
      <c r="H140" s="82"/>
      <c r="I140" s="82"/>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M248"/>
  <sheetViews>
    <sheetView zoomScale="50" zoomScaleNormal="50" workbookViewId="0">
      <selection activeCell="AB36" sqref="AB36"/>
    </sheetView>
  </sheetViews>
  <sheetFormatPr defaultColWidth="11.42578125" defaultRowHeight="1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row>
    <row r="2" spans="1:91" ht="18" customHeight="1">
      <c r="A2" s="82"/>
      <c r="B2" s="450" t="s">
        <v>201</v>
      </c>
      <c r="C2" s="451"/>
      <c r="D2" s="451"/>
      <c r="E2" s="451"/>
      <c r="F2" s="451"/>
      <c r="G2" s="451"/>
      <c r="H2" s="451"/>
      <c r="I2" s="451"/>
      <c r="J2" s="392" t="s">
        <v>23</v>
      </c>
      <c r="K2" s="392"/>
      <c r="L2" s="392"/>
      <c r="M2" s="392"/>
      <c r="N2" s="392"/>
      <c r="O2" s="392"/>
      <c r="P2" s="392"/>
      <c r="Q2" s="392"/>
      <c r="R2" s="392"/>
      <c r="S2" s="392"/>
      <c r="T2" s="392"/>
      <c r="U2" s="392"/>
      <c r="V2" s="392"/>
      <c r="W2" s="392"/>
      <c r="X2" s="392"/>
      <c r="Y2" s="392"/>
      <c r="Z2" s="392"/>
      <c r="AA2" s="392"/>
      <c r="AB2" s="392"/>
      <c r="AC2" s="392"/>
      <c r="AD2" s="392"/>
      <c r="AE2" s="392"/>
      <c r="AF2" s="392"/>
      <c r="AG2" s="392"/>
      <c r="AH2" s="392"/>
      <c r="AI2" s="392"/>
      <c r="AJ2" s="392"/>
      <c r="AK2" s="392"/>
      <c r="AL2" s="392"/>
      <c r="AM2" s="39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row>
    <row r="3" spans="1:91" ht="18.75" customHeight="1">
      <c r="A3" s="82"/>
      <c r="B3" s="451"/>
      <c r="C3" s="451"/>
      <c r="D3" s="451"/>
      <c r="E3" s="451"/>
      <c r="F3" s="451"/>
      <c r="G3" s="451"/>
      <c r="H3" s="451"/>
      <c r="I3" s="451"/>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2"/>
      <c r="AI3" s="392"/>
      <c r="AJ3" s="392"/>
      <c r="AK3" s="392"/>
      <c r="AL3" s="392"/>
      <c r="AM3" s="39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row>
    <row r="4" spans="1:91" ht="15" customHeight="1">
      <c r="A4" s="82"/>
      <c r="B4" s="451"/>
      <c r="C4" s="451"/>
      <c r="D4" s="451"/>
      <c r="E4" s="451"/>
      <c r="F4" s="451"/>
      <c r="G4" s="451"/>
      <c r="H4" s="451"/>
      <c r="I4" s="451"/>
      <c r="J4" s="392"/>
      <c r="K4" s="392"/>
      <c r="L4" s="392"/>
      <c r="M4" s="392"/>
      <c r="N4" s="392"/>
      <c r="O4" s="392"/>
      <c r="P4" s="392"/>
      <c r="Q4" s="392"/>
      <c r="R4" s="392"/>
      <c r="S4" s="392"/>
      <c r="T4" s="392"/>
      <c r="U4" s="392"/>
      <c r="V4" s="392"/>
      <c r="W4" s="392"/>
      <c r="X4" s="392"/>
      <c r="Y4" s="392"/>
      <c r="Z4" s="392"/>
      <c r="AA4" s="392"/>
      <c r="AB4" s="392"/>
      <c r="AC4" s="392"/>
      <c r="AD4" s="392"/>
      <c r="AE4" s="392"/>
      <c r="AF4" s="392"/>
      <c r="AG4" s="392"/>
      <c r="AH4" s="392"/>
      <c r="AI4" s="392"/>
      <c r="AJ4" s="392"/>
      <c r="AK4" s="392"/>
      <c r="AL4" s="392"/>
      <c r="AM4" s="392"/>
      <c r="AN4" s="82"/>
      <c r="AO4" s="82"/>
      <c r="AP4" s="82"/>
      <c r="AQ4" s="82"/>
      <c r="AR4" s="82"/>
      <c r="AS4" s="82"/>
      <c r="AT4" s="82"/>
      <c r="AU4" s="82"/>
      <c r="AV4" s="82"/>
      <c r="AW4" s="82"/>
      <c r="AX4" s="82"/>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row>
    <row r="5" spans="1:91" ht="15.75" thickBot="1">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row>
    <row r="6" spans="1:91" ht="15" customHeight="1">
      <c r="A6" s="82"/>
      <c r="B6" s="339" t="s">
        <v>186</v>
      </c>
      <c r="C6" s="339"/>
      <c r="D6" s="340"/>
      <c r="E6" s="434" t="s">
        <v>187</v>
      </c>
      <c r="F6" s="435"/>
      <c r="G6" s="435"/>
      <c r="H6" s="435"/>
      <c r="I6" s="452"/>
      <c r="J6" s="45" t="str">
        <f>IF(AND('Mapa de Riesgos'!$Y$33="Muy Alta",'Mapa de Riesgos'!$AA$33="Leve"),CONCATENATE("R1C",'Mapa de Riesgos'!$O$33),"")</f>
        <v/>
      </c>
      <c r="K6" s="46" t="str">
        <f>IF(AND('Mapa de Riesgos'!$Y$34="Muy Alta",'Mapa de Riesgos'!$AA$34="Leve"),CONCATENATE("R1C",'Mapa de Riesgos'!$O$34),"")</f>
        <v/>
      </c>
      <c r="L6" s="46" t="str">
        <f>IF(AND('Mapa de Riesgos'!$Y$35="Muy Alta",'Mapa de Riesgos'!$AA$35="Leve"),CONCATENATE("R1C",'Mapa de Riesgos'!$O$35),"")</f>
        <v/>
      </c>
      <c r="M6" s="46" t="e">
        <f>IF(AND('Mapa de Riesgos'!#REF!="Muy Alta",'Mapa de Riesgos'!#REF!="Leve"),CONCATENATE("R1C",'Mapa de Riesgos'!#REF!),"")</f>
        <v>#REF!</v>
      </c>
      <c r="N6" s="46" t="e">
        <f>IF(AND('Mapa de Riesgos'!#REF!="Muy Alta",'Mapa de Riesgos'!#REF!="Leve"),CONCATENATE("R1C",'Mapa de Riesgos'!#REF!),"")</f>
        <v>#REF!</v>
      </c>
      <c r="O6" s="47" t="e">
        <f>IF(AND('Mapa de Riesgos'!#REF!="Muy Alta",'Mapa de Riesgos'!#REF!="Leve"),CONCATENATE("R1C",'Mapa de Riesgos'!#REF!),"")</f>
        <v>#REF!</v>
      </c>
      <c r="P6" s="45" t="str">
        <f>IF(AND('Mapa de Riesgos'!$Y$33="Muy Alta",'Mapa de Riesgos'!$AA$33="Menor"),CONCATENATE("R1C",'Mapa de Riesgos'!$O$33),"")</f>
        <v/>
      </c>
      <c r="Q6" s="46" t="str">
        <f>IF(AND('Mapa de Riesgos'!$Y$34="Muy Alta",'Mapa de Riesgos'!$AA$34="Menor"),CONCATENATE("R1C",'Mapa de Riesgos'!$O$34),"")</f>
        <v/>
      </c>
      <c r="R6" s="46" t="str">
        <f>IF(AND('Mapa de Riesgos'!$Y$35="Muy Alta",'Mapa de Riesgos'!$AA$35="Menor"),CONCATENATE("R1C",'Mapa de Riesgos'!$O$35),"")</f>
        <v/>
      </c>
      <c r="S6" s="46" t="e">
        <f>IF(AND('Mapa de Riesgos'!#REF!="Muy Alta",'Mapa de Riesgos'!#REF!="Menor"),CONCATENATE("R1C",'Mapa de Riesgos'!#REF!),"")</f>
        <v>#REF!</v>
      </c>
      <c r="T6" s="46" t="e">
        <f>IF(AND('Mapa de Riesgos'!#REF!="Muy Alta",'Mapa de Riesgos'!#REF!="Menor"),CONCATENATE("R1C",'Mapa de Riesgos'!#REF!),"")</f>
        <v>#REF!</v>
      </c>
      <c r="U6" s="47" t="e">
        <f>IF(AND('Mapa de Riesgos'!#REF!="Muy Alta",'Mapa de Riesgos'!#REF!="Menor"),CONCATENATE("R1C",'Mapa de Riesgos'!#REF!),"")</f>
        <v>#REF!</v>
      </c>
      <c r="V6" s="45" t="str">
        <f>IF(AND('Mapa de Riesgos'!$Y$33="Muy Alta",'Mapa de Riesgos'!$AA$33="Moderado"),CONCATENATE("R1C",'Mapa de Riesgos'!$O$33),"")</f>
        <v/>
      </c>
      <c r="W6" s="46" t="str">
        <f>IF(AND('Mapa de Riesgos'!$Y$34="Muy Alta",'Mapa de Riesgos'!$AA$34="Moderado"),CONCATENATE("R1C",'Mapa de Riesgos'!$O$34),"")</f>
        <v/>
      </c>
      <c r="X6" s="46" t="str">
        <f>IF(AND('Mapa de Riesgos'!$Y$35="Muy Alta",'Mapa de Riesgos'!$AA$35="Moderado"),CONCATENATE("R1C",'Mapa de Riesgos'!$O$35),"")</f>
        <v/>
      </c>
      <c r="Y6" s="46" t="e">
        <f>IF(AND('Mapa de Riesgos'!#REF!="Muy Alta",'Mapa de Riesgos'!#REF!="Moderado"),CONCATENATE("R1C",'Mapa de Riesgos'!#REF!),"")</f>
        <v>#REF!</v>
      </c>
      <c r="Z6" s="46" t="e">
        <f>IF(AND('Mapa de Riesgos'!#REF!="Muy Alta",'Mapa de Riesgos'!#REF!="Moderado"),CONCATENATE("R1C",'Mapa de Riesgos'!#REF!),"")</f>
        <v>#REF!</v>
      </c>
      <c r="AA6" s="47" t="e">
        <f>IF(AND('Mapa de Riesgos'!#REF!="Muy Alta",'Mapa de Riesgos'!#REF!="Moderado"),CONCATENATE("R1C",'Mapa de Riesgos'!#REF!),"")</f>
        <v>#REF!</v>
      </c>
      <c r="AB6" s="45" t="str">
        <f>IF(AND('Mapa de Riesgos'!$Y$33="Muy Alta",'Mapa de Riesgos'!$AA$33="Mayor"),CONCATENATE("R1C",'Mapa de Riesgos'!$O$33),"")</f>
        <v/>
      </c>
      <c r="AC6" s="46" t="str">
        <f>IF(AND('Mapa de Riesgos'!$Y$34="Muy Alta",'Mapa de Riesgos'!$AA$34="Mayor"),CONCATENATE("R1C",'Mapa de Riesgos'!$O$34),"")</f>
        <v/>
      </c>
      <c r="AD6" s="46" t="str">
        <f>IF(AND('Mapa de Riesgos'!$Y$35="Muy Alta",'Mapa de Riesgos'!$AA$35="Mayor"),CONCATENATE("R1C",'Mapa de Riesgos'!$O$35),"")</f>
        <v/>
      </c>
      <c r="AE6" s="46" t="e">
        <f>IF(AND('Mapa de Riesgos'!#REF!="Muy Alta",'Mapa de Riesgos'!#REF!="Mayor"),CONCATENATE("R1C",'Mapa de Riesgos'!#REF!),"")</f>
        <v>#REF!</v>
      </c>
      <c r="AF6" s="46" t="e">
        <f>IF(AND('Mapa de Riesgos'!#REF!="Muy Alta",'Mapa de Riesgos'!#REF!="Mayor"),CONCATENATE("R1C",'Mapa de Riesgos'!#REF!),"")</f>
        <v>#REF!</v>
      </c>
      <c r="AG6" s="47" t="e">
        <f>IF(AND('Mapa de Riesgos'!#REF!="Muy Alta",'Mapa de Riesgos'!#REF!="Mayor"),CONCATENATE("R1C",'Mapa de Riesgos'!#REF!),"")</f>
        <v>#REF!</v>
      </c>
      <c r="AH6" s="48" t="str">
        <f>IF(AND('Mapa de Riesgos'!$Y$33="Muy Alta",'Mapa de Riesgos'!$AA$33="Catastrófico"),CONCATENATE("R1C",'Mapa de Riesgos'!$O$33),"")</f>
        <v/>
      </c>
      <c r="AI6" s="49" t="str">
        <f>IF(AND('Mapa de Riesgos'!$Y$34="Muy Alta",'Mapa de Riesgos'!$AA$34="Catastrófico"),CONCATENATE("R1C",'Mapa de Riesgos'!$O$34),"")</f>
        <v/>
      </c>
      <c r="AJ6" s="49" t="str">
        <f>IF(AND('Mapa de Riesgos'!$Y$35="Muy Alta",'Mapa de Riesgos'!$AA$35="Catastrófico"),CONCATENATE("R1C",'Mapa de Riesgos'!$O$35),"")</f>
        <v/>
      </c>
      <c r="AK6" s="49" t="e">
        <f>IF(AND('Mapa de Riesgos'!#REF!="Muy Alta",'Mapa de Riesgos'!#REF!="Catastrófico"),CONCATENATE("R1C",'Mapa de Riesgos'!#REF!),"")</f>
        <v>#REF!</v>
      </c>
      <c r="AL6" s="49" t="e">
        <f>IF(AND('Mapa de Riesgos'!#REF!="Muy Alta",'Mapa de Riesgos'!#REF!="Catastrófico"),CONCATENATE("R1C",'Mapa de Riesgos'!#REF!),"")</f>
        <v>#REF!</v>
      </c>
      <c r="AM6" s="50" t="e">
        <f>IF(AND('Mapa de Riesgos'!#REF!="Muy Alta",'Mapa de Riesgos'!#REF!="Catastrófico"),CONCATENATE("R1C",'Mapa de Riesgos'!#REF!),"")</f>
        <v>#REF!</v>
      </c>
      <c r="AN6" s="82"/>
      <c r="AO6" s="441" t="s">
        <v>188</v>
      </c>
      <c r="AP6" s="442"/>
      <c r="AQ6" s="442"/>
      <c r="AR6" s="442"/>
      <c r="AS6" s="442"/>
      <c r="AT6" s="443"/>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row>
    <row r="7" spans="1:91" ht="15" customHeight="1">
      <c r="A7" s="82"/>
      <c r="B7" s="339"/>
      <c r="C7" s="339"/>
      <c r="D7" s="340"/>
      <c r="E7" s="438"/>
      <c r="F7" s="437"/>
      <c r="G7" s="437"/>
      <c r="H7" s="437"/>
      <c r="I7" s="453"/>
      <c r="J7" s="51" t="e">
        <f>IF(AND('Mapa de Riesgos'!#REF!="Muy Alta",'Mapa de Riesgos'!#REF!="Leve"),CONCATENATE("R2C",'Mapa de Riesgos'!#REF!),"")</f>
        <v>#REF!</v>
      </c>
      <c r="K7" s="52" t="e">
        <f>IF(AND('Mapa de Riesgos'!#REF!="Muy Alta",'Mapa de Riesgos'!#REF!="Leve"),CONCATENATE("R2C",'Mapa de Riesgos'!#REF!),"")</f>
        <v>#REF!</v>
      </c>
      <c r="L7" s="52" t="e">
        <f>IF(AND('Mapa de Riesgos'!#REF!="Muy Alta",'Mapa de Riesgos'!#REF!="Leve"),CONCATENATE("R2C",'Mapa de Riesgos'!#REF!),"")</f>
        <v>#REF!</v>
      </c>
      <c r="M7" s="52" t="e">
        <f>IF(AND('Mapa de Riesgos'!#REF!="Muy Alta",'Mapa de Riesgos'!#REF!="Leve"),CONCATENATE("R2C",'Mapa de Riesgos'!#REF!),"")</f>
        <v>#REF!</v>
      </c>
      <c r="N7" s="52" t="e">
        <f>IF(AND('Mapa de Riesgos'!#REF!="Muy Alta",'Mapa de Riesgos'!#REF!="Leve"),CONCATENATE("R2C",'Mapa de Riesgos'!#REF!),"")</f>
        <v>#REF!</v>
      </c>
      <c r="O7" s="53" t="e">
        <f>IF(AND('Mapa de Riesgos'!#REF!="Muy Alta",'Mapa de Riesgos'!#REF!="Leve"),CONCATENATE("R2C",'Mapa de Riesgos'!#REF!),"")</f>
        <v>#REF!</v>
      </c>
      <c r="P7" s="51" t="e">
        <f>IF(AND('Mapa de Riesgos'!#REF!="Muy Alta",'Mapa de Riesgos'!#REF!="Menor"),CONCATENATE("R2C",'Mapa de Riesgos'!#REF!),"")</f>
        <v>#REF!</v>
      </c>
      <c r="Q7" s="52" t="e">
        <f>IF(AND('Mapa de Riesgos'!#REF!="Muy Alta",'Mapa de Riesgos'!#REF!="Menor"),CONCATENATE("R2C",'Mapa de Riesgos'!#REF!),"")</f>
        <v>#REF!</v>
      </c>
      <c r="R7" s="52" t="e">
        <f>IF(AND('Mapa de Riesgos'!#REF!="Muy Alta",'Mapa de Riesgos'!#REF!="Menor"),CONCATENATE("R2C",'Mapa de Riesgos'!#REF!),"")</f>
        <v>#REF!</v>
      </c>
      <c r="S7" s="52" t="e">
        <f>IF(AND('Mapa de Riesgos'!#REF!="Muy Alta",'Mapa de Riesgos'!#REF!="Menor"),CONCATENATE("R2C",'Mapa de Riesgos'!#REF!),"")</f>
        <v>#REF!</v>
      </c>
      <c r="T7" s="52" t="e">
        <f>IF(AND('Mapa de Riesgos'!#REF!="Muy Alta",'Mapa de Riesgos'!#REF!="Menor"),CONCATENATE("R2C",'Mapa de Riesgos'!#REF!),"")</f>
        <v>#REF!</v>
      </c>
      <c r="U7" s="53" t="e">
        <f>IF(AND('Mapa de Riesgos'!#REF!="Muy Alta",'Mapa de Riesgos'!#REF!="Menor"),CONCATENATE("R2C",'Mapa de Riesgos'!#REF!),"")</f>
        <v>#REF!</v>
      </c>
      <c r="V7" s="51" t="e">
        <f>IF(AND('Mapa de Riesgos'!#REF!="Muy Alta",'Mapa de Riesgos'!#REF!="Moderado"),CONCATENATE("R2C",'Mapa de Riesgos'!#REF!),"")</f>
        <v>#REF!</v>
      </c>
      <c r="W7" s="52" t="e">
        <f>IF(AND('Mapa de Riesgos'!#REF!="Muy Alta",'Mapa de Riesgos'!#REF!="Moderado"),CONCATENATE("R2C",'Mapa de Riesgos'!#REF!),"")</f>
        <v>#REF!</v>
      </c>
      <c r="X7" s="52" t="e">
        <f>IF(AND('Mapa de Riesgos'!#REF!="Muy Alta",'Mapa de Riesgos'!#REF!="Moderado"),CONCATENATE("R2C",'Mapa de Riesgos'!#REF!),"")</f>
        <v>#REF!</v>
      </c>
      <c r="Y7" s="52" t="e">
        <f>IF(AND('Mapa de Riesgos'!#REF!="Muy Alta",'Mapa de Riesgos'!#REF!="Moderado"),CONCATENATE("R2C",'Mapa de Riesgos'!#REF!),"")</f>
        <v>#REF!</v>
      </c>
      <c r="Z7" s="52" t="e">
        <f>IF(AND('Mapa de Riesgos'!#REF!="Muy Alta",'Mapa de Riesgos'!#REF!="Moderado"),CONCATENATE("R2C",'Mapa de Riesgos'!#REF!),"")</f>
        <v>#REF!</v>
      </c>
      <c r="AA7" s="53" t="e">
        <f>IF(AND('Mapa de Riesgos'!#REF!="Muy Alta",'Mapa de Riesgos'!#REF!="Moderado"),CONCATENATE("R2C",'Mapa de Riesgos'!#REF!),"")</f>
        <v>#REF!</v>
      </c>
      <c r="AB7" s="51" t="e">
        <f>IF(AND('Mapa de Riesgos'!#REF!="Muy Alta",'Mapa de Riesgos'!#REF!="Mayor"),CONCATENATE("R2C",'Mapa de Riesgos'!#REF!),"")</f>
        <v>#REF!</v>
      </c>
      <c r="AC7" s="52" t="e">
        <f>IF(AND('Mapa de Riesgos'!#REF!="Muy Alta",'Mapa de Riesgos'!#REF!="Mayor"),CONCATENATE("R2C",'Mapa de Riesgos'!#REF!),"")</f>
        <v>#REF!</v>
      </c>
      <c r="AD7" s="52" t="e">
        <f>IF(AND('Mapa de Riesgos'!#REF!="Muy Alta",'Mapa de Riesgos'!#REF!="Mayor"),CONCATENATE("R2C",'Mapa de Riesgos'!#REF!),"")</f>
        <v>#REF!</v>
      </c>
      <c r="AE7" s="52" t="e">
        <f>IF(AND('Mapa de Riesgos'!#REF!="Muy Alta",'Mapa de Riesgos'!#REF!="Mayor"),CONCATENATE("R2C",'Mapa de Riesgos'!#REF!),"")</f>
        <v>#REF!</v>
      </c>
      <c r="AF7" s="52" t="e">
        <f>IF(AND('Mapa de Riesgos'!#REF!="Muy Alta",'Mapa de Riesgos'!#REF!="Mayor"),CONCATENATE("R2C",'Mapa de Riesgos'!#REF!),"")</f>
        <v>#REF!</v>
      </c>
      <c r="AG7" s="53" t="e">
        <f>IF(AND('Mapa de Riesgos'!#REF!="Muy Alta",'Mapa de Riesgos'!#REF!="Mayor"),CONCATENATE("R2C",'Mapa de Riesgos'!#REF!),"")</f>
        <v>#REF!</v>
      </c>
      <c r="AH7" s="54" t="e">
        <f>IF(AND('Mapa de Riesgos'!#REF!="Muy Alta",'Mapa de Riesgos'!#REF!="Catastrófico"),CONCATENATE("R2C",'Mapa de Riesgos'!#REF!),"")</f>
        <v>#REF!</v>
      </c>
      <c r="AI7" s="55" t="e">
        <f>IF(AND('Mapa de Riesgos'!#REF!="Muy Alta",'Mapa de Riesgos'!#REF!="Catastrófico"),CONCATENATE("R2C",'Mapa de Riesgos'!#REF!),"")</f>
        <v>#REF!</v>
      </c>
      <c r="AJ7" s="55" t="e">
        <f>IF(AND('Mapa de Riesgos'!#REF!="Muy Alta",'Mapa de Riesgos'!#REF!="Catastrófico"),CONCATENATE("R2C",'Mapa de Riesgos'!#REF!),"")</f>
        <v>#REF!</v>
      </c>
      <c r="AK7" s="55" t="e">
        <f>IF(AND('Mapa de Riesgos'!#REF!="Muy Alta",'Mapa de Riesgos'!#REF!="Catastrófico"),CONCATENATE("R2C",'Mapa de Riesgos'!#REF!),"")</f>
        <v>#REF!</v>
      </c>
      <c r="AL7" s="55" t="e">
        <f>IF(AND('Mapa de Riesgos'!#REF!="Muy Alta",'Mapa de Riesgos'!#REF!="Catastrófico"),CONCATENATE("R2C",'Mapa de Riesgos'!#REF!),"")</f>
        <v>#REF!</v>
      </c>
      <c r="AM7" s="56" t="e">
        <f>IF(AND('Mapa de Riesgos'!#REF!="Muy Alta",'Mapa de Riesgos'!#REF!="Catastrófico"),CONCATENATE("R2C",'Mapa de Riesgos'!#REF!),"")</f>
        <v>#REF!</v>
      </c>
      <c r="AN7" s="82"/>
      <c r="AO7" s="444"/>
      <c r="AP7" s="445"/>
      <c r="AQ7" s="445"/>
      <c r="AR7" s="445"/>
      <c r="AS7" s="445"/>
      <c r="AT7" s="446"/>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row>
    <row r="8" spans="1:91" ht="15" customHeight="1">
      <c r="A8" s="82"/>
      <c r="B8" s="339"/>
      <c r="C8" s="339"/>
      <c r="D8" s="340"/>
      <c r="E8" s="438"/>
      <c r="F8" s="437"/>
      <c r="G8" s="437"/>
      <c r="H8" s="437"/>
      <c r="I8" s="453"/>
      <c r="J8" s="51" t="e">
        <f>IF(AND('Mapa de Riesgos'!#REF!="Muy Alta",'Mapa de Riesgos'!#REF!="Leve"),CONCATENATE("R3C",'Mapa de Riesgos'!#REF!),"")</f>
        <v>#REF!</v>
      </c>
      <c r="K8" s="52" t="e">
        <f>IF(AND('Mapa de Riesgos'!#REF!="Muy Alta",'Mapa de Riesgos'!#REF!="Leve"),CONCATENATE("R3C",'Mapa de Riesgos'!#REF!),"")</f>
        <v>#REF!</v>
      </c>
      <c r="L8" s="52" t="e">
        <f>IF(AND('Mapa de Riesgos'!#REF!="Muy Alta",'Mapa de Riesgos'!#REF!="Leve"),CONCATENATE("R3C",'Mapa de Riesgos'!#REF!),"")</f>
        <v>#REF!</v>
      </c>
      <c r="M8" s="52" t="e">
        <f>IF(AND('Mapa de Riesgos'!#REF!="Muy Alta",'Mapa de Riesgos'!#REF!="Leve"),CONCATENATE("R3C",'Mapa de Riesgos'!#REF!),"")</f>
        <v>#REF!</v>
      </c>
      <c r="N8" s="52" t="e">
        <f>IF(AND('Mapa de Riesgos'!#REF!="Muy Alta",'Mapa de Riesgos'!#REF!="Leve"),CONCATENATE("R3C",'Mapa de Riesgos'!#REF!),"")</f>
        <v>#REF!</v>
      </c>
      <c r="O8" s="53" t="e">
        <f>IF(AND('Mapa de Riesgos'!#REF!="Muy Alta",'Mapa de Riesgos'!#REF!="Leve"),CONCATENATE("R3C",'Mapa de Riesgos'!#REF!),"")</f>
        <v>#REF!</v>
      </c>
      <c r="P8" s="51" t="e">
        <f>IF(AND('Mapa de Riesgos'!#REF!="Muy Alta",'Mapa de Riesgos'!#REF!="Menor"),CONCATENATE("R3C",'Mapa de Riesgos'!#REF!),"")</f>
        <v>#REF!</v>
      </c>
      <c r="Q8" s="52" t="e">
        <f>IF(AND('Mapa de Riesgos'!#REF!="Muy Alta",'Mapa de Riesgos'!#REF!="Menor"),CONCATENATE("R3C",'Mapa de Riesgos'!#REF!),"")</f>
        <v>#REF!</v>
      </c>
      <c r="R8" s="52" t="e">
        <f>IF(AND('Mapa de Riesgos'!#REF!="Muy Alta",'Mapa de Riesgos'!#REF!="Menor"),CONCATENATE("R3C",'Mapa de Riesgos'!#REF!),"")</f>
        <v>#REF!</v>
      </c>
      <c r="S8" s="52" t="e">
        <f>IF(AND('Mapa de Riesgos'!#REF!="Muy Alta",'Mapa de Riesgos'!#REF!="Menor"),CONCATENATE("R3C",'Mapa de Riesgos'!#REF!),"")</f>
        <v>#REF!</v>
      </c>
      <c r="T8" s="52" t="e">
        <f>IF(AND('Mapa de Riesgos'!#REF!="Muy Alta",'Mapa de Riesgos'!#REF!="Menor"),CONCATENATE("R3C",'Mapa de Riesgos'!#REF!),"")</f>
        <v>#REF!</v>
      </c>
      <c r="U8" s="53" t="e">
        <f>IF(AND('Mapa de Riesgos'!#REF!="Muy Alta",'Mapa de Riesgos'!#REF!="Menor"),CONCATENATE("R3C",'Mapa de Riesgos'!#REF!),"")</f>
        <v>#REF!</v>
      </c>
      <c r="V8" s="51" t="e">
        <f>IF(AND('Mapa de Riesgos'!#REF!="Muy Alta",'Mapa de Riesgos'!#REF!="Moderado"),CONCATENATE("R3C",'Mapa de Riesgos'!#REF!),"")</f>
        <v>#REF!</v>
      </c>
      <c r="W8" s="52" t="e">
        <f>IF(AND('Mapa de Riesgos'!#REF!="Muy Alta",'Mapa de Riesgos'!#REF!="Moderado"),CONCATENATE("R3C",'Mapa de Riesgos'!#REF!),"")</f>
        <v>#REF!</v>
      </c>
      <c r="X8" s="52" t="e">
        <f>IF(AND('Mapa de Riesgos'!#REF!="Muy Alta",'Mapa de Riesgos'!#REF!="Moderado"),CONCATENATE("R3C",'Mapa de Riesgos'!#REF!),"")</f>
        <v>#REF!</v>
      </c>
      <c r="Y8" s="52" t="e">
        <f>IF(AND('Mapa de Riesgos'!#REF!="Muy Alta",'Mapa de Riesgos'!#REF!="Moderado"),CONCATENATE("R3C",'Mapa de Riesgos'!#REF!),"")</f>
        <v>#REF!</v>
      </c>
      <c r="Z8" s="52" t="e">
        <f>IF(AND('Mapa de Riesgos'!#REF!="Muy Alta",'Mapa de Riesgos'!#REF!="Moderado"),CONCATENATE("R3C",'Mapa de Riesgos'!#REF!),"")</f>
        <v>#REF!</v>
      </c>
      <c r="AA8" s="53" t="e">
        <f>IF(AND('Mapa de Riesgos'!#REF!="Muy Alta",'Mapa de Riesgos'!#REF!="Moderado"),CONCATENATE("R3C",'Mapa de Riesgos'!#REF!),"")</f>
        <v>#REF!</v>
      </c>
      <c r="AB8" s="51" t="e">
        <f>IF(AND('Mapa de Riesgos'!#REF!="Muy Alta",'Mapa de Riesgos'!#REF!="Mayor"),CONCATENATE("R3C",'Mapa de Riesgos'!#REF!),"")</f>
        <v>#REF!</v>
      </c>
      <c r="AC8" s="52" t="e">
        <f>IF(AND('Mapa de Riesgos'!#REF!="Muy Alta",'Mapa de Riesgos'!#REF!="Mayor"),CONCATENATE("R3C",'Mapa de Riesgos'!#REF!),"")</f>
        <v>#REF!</v>
      </c>
      <c r="AD8" s="52" t="e">
        <f>IF(AND('Mapa de Riesgos'!#REF!="Muy Alta",'Mapa de Riesgos'!#REF!="Mayor"),CONCATENATE("R3C",'Mapa de Riesgos'!#REF!),"")</f>
        <v>#REF!</v>
      </c>
      <c r="AE8" s="52" t="e">
        <f>IF(AND('Mapa de Riesgos'!#REF!="Muy Alta",'Mapa de Riesgos'!#REF!="Mayor"),CONCATENATE("R3C",'Mapa de Riesgos'!#REF!),"")</f>
        <v>#REF!</v>
      </c>
      <c r="AF8" s="52" t="e">
        <f>IF(AND('Mapa de Riesgos'!#REF!="Muy Alta",'Mapa de Riesgos'!#REF!="Mayor"),CONCATENATE("R3C",'Mapa de Riesgos'!#REF!),"")</f>
        <v>#REF!</v>
      </c>
      <c r="AG8" s="53" t="e">
        <f>IF(AND('Mapa de Riesgos'!#REF!="Muy Alta",'Mapa de Riesgos'!#REF!="Mayor"),CONCATENATE("R3C",'Mapa de Riesgos'!#REF!),"")</f>
        <v>#REF!</v>
      </c>
      <c r="AH8" s="54" t="e">
        <f>IF(AND('Mapa de Riesgos'!#REF!="Muy Alta",'Mapa de Riesgos'!#REF!="Catastrófico"),CONCATENATE("R3C",'Mapa de Riesgos'!#REF!),"")</f>
        <v>#REF!</v>
      </c>
      <c r="AI8" s="55" t="e">
        <f>IF(AND('Mapa de Riesgos'!#REF!="Muy Alta",'Mapa de Riesgos'!#REF!="Catastrófico"),CONCATENATE("R3C",'Mapa de Riesgos'!#REF!),"")</f>
        <v>#REF!</v>
      </c>
      <c r="AJ8" s="55" t="e">
        <f>IF(AND('Mapa de Riesgos'!#REF!="Muy Alta",'Mapa de Riesgos'!#REF!="Catastrófico"),CONCATENATE("R3C",'Mapa de Riesgos'!#REF!),"")</f>
        <v>#REF!</v>
      </c>
      <c r="AK8" s="55" t="e">
        <f>IF(AND('Mapa de Riesgos'!#REF!="Muy Alta",'Mapa de Riesgos'!#REF!="Catastrófico"),CONCATENATE("R3C",'Mapa de Riesgos'!#REF!),"")</f>
        <v>#REF!</v>
      </c>
      <c r="AL8" s="55" t="e">
        <f>IF(AND('Mapa de Riesgos'!#REF!="Muy Alta",'Mapa de Riesgos'!#REF!="Catastrófico"),CONCATENATE("R3C",'Mapa de Riesgos'!#REF!),"")</f>
        <v>#REF!</v>
      </c>
      <c r="AM8" s="56" t="e">
        <f>IF(AND('Mapa de Riesgos'!#REF!="Muy Alta",'Mapa de Riesgos'!#REF!="Catastrófico"),CONCATENATE("R3C",'Mapa de Riesgos'!#REF!),"")</f>
        <v>#REF!</v>
      </c>
      <c r="AN8" s="82"/>
      <c r="AO8" s="444"/>
      <c r="AP8" s="445"/>
      <c r="AQ8" s="445"/>
      <c r="AR8" s="445"/>
      <c r="AS8" s="445"/>
      <c r="AT8" s="446"/>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row>
    <row r="9" spans="1:91" ht="15" customHeight="1">
      <c r="A9" s="82"/>
      <c r="B9" s="339"/>
      <c r="C9" s="339"/>
      <c r="D9" s="340"/>
      <c r="E9" s="438"/>
      <c r="F9" s="437"/>
      <c r="G9" s="437"/>
      <c r="H9" s="437"/>
      <c r="I9" s="453"/>
      <c r="J9" s="51" t="e">
        <f>IF(AND('Mapa de Riesgos'!#REF!="Muy Alta",'Mapa de Riesgos'!#REF!="Leve"),CONCATENATE("R4C",'Mapa de Riesgos'!#REF!),"")</f>
        <v>#REF!</v>
      </c>
      <c r="K9" s="52" t="e">
        <f>IF(AND('Mapa de Riesgos'!#REF!="Muy Alta",'Mapa de Riesgos'!#REF!="Leve"),CONCATENATE("R4C",'Mapa de Riesgos'!#REF!),"")</f>
        <v>#REF!</v>
      </c>
      <c r="L9" s="52" t="e">
        <f>IF(AND('Mapa de Riesgos'!#REF!="Muy Alta",'Mapa de Riesgos'!#REF!="Leve"),CONCATENATE("R4C",'Mapa de Riesgos'!#REF!),"")</f>
        <v>#REF!</v>
      </c>
      <c r="M9" s="52" t="e">
        <f>IF(AND('Mapa de Riesgos'!#REF!="Muy Alta",'Mapa de Riesgos'!#REF!="Leve"),CONCATENATE("R4C",'Mapa de Riesgos'!#REF!),"")</f>
        <v>#REF!</v>
      </c>
      <c r="N9" s="52" t="e">
        <f>IF(AND('Mapa de Riesgos'!#REF!="Muy Alta",'Mapa de Riesgos'!#REF!="Leve"),CONCATENATE("R4C",'Mapa de Riesgos'!#REF!),"")</f>
        <v>#REF!</v>
      </c>
      <c r="O9" s="53" t="e">
        <f>IF(AND('Mapa de Riesgos'!#REF!="Muy Alta",'Mapa de Riesgos'!#REF!="Leve"),CONCATENATE("R4C",'Mapa de Riesgos'!#REF!),"")</f>
        <v>#REF!</v>
      </c>
      <c r="P9" s="51" t="e">
        <f>IF(AND('Mapa de Riesgos'!#REF!="Muy Alta",'Mapa de Riesgos'!#REF!="Menor"),CONCATENATE("R4C",'Mapa de Riesgos'!#REF!),"")</f>
        <v>#REF!</v>
      </c>
      <c r="Q9" s="52" t="e">
        <f>IF(AND('Mapa de Riesgos'!#REF!="Muy Alta",'Mapa de Riesgos'!#REF!="Menor"),CONCATENATE("R4C",'Mapa de Riesgos'!#REF!),"")</f>
        <v>#REF!</v>
      </c>
      <c r="R9" s="52" t="e">
        <f>IF(AND('Mapa de Riesgos'!#REF!="Muy Alta",'Mapa de Riesgos'!#REF!="Menor"),CONCATENATE("R4C",'Mapa de Riesgos'!#REF!),"")</f>
        <v>#REF!</v>
      </c>
      <c r="S9" s="52" t="e">
        <f>IF(AND('Mapa de Riesgos'!#REF!="Muy Alta",'Mapa de Riesgos'!#REF!="Menor"),CONCATENATE("R4C",'Mapa de Riesgos'!#REF!),"")</f>
        <v>#REF!</v>
      </c>
      <c r="T9" s="52" t="e">
        <f>IF(AND('Mapa de Riesgos'!#REF!="Muy Alta",'Mapa de Riesgos'!#REF!="Menor"),CONCATENATE("R4C",'Mapa de Riesgos'!#REF!),"")</f>
        <v>#REF!</v>
      </c>
      <c r="U9" s="53" t="e">
        <f>IF(AND('Mapa de Riesgos'!#REF!="Muy Alta",'Mapa de Riesgos'!#REF!="Menor"),CONCATENATE("R4C",'Mapa de Riesgos'!#REF!),"")</f>
        <v>#REF!</v>
      </c>
      <c r="V9" s="51" t="e">
        <f>IF(AND('Mapa de Riesgos'!#REF!="Muy Alta",'Mapa de Riesgos'!#REF!="Moderado"),CONCATENATE("R4C",'Mapa de Riesgos'!#REF!),"")</f>
        <v>#REF!</v>
      </c>
      <c r="W9" s="52" t="e">
        <f>IF(AND('Mapa de Riesgos'!#REF!="Muy Alta",'Mapa de Riesgos'!#REF!="Moderado"),CONCATENATE("R4C",'Mapa de Riesgos'!#REF!),"")</f>
        <v>#REF!</v>
      </c>
      <c r="X9" s="52" t="e">
        <f>IF(AND('Mapa de Riesgos'!#REF!="Muy Alta",'Mapa de Riesgos'!#REF!="Moderado"),CONCATENATE("R4C",'Mapa de Riesgos'!#REF!),"")</f>
        <v>#REF!</v>
      </c>
      <c r="Y9" s="52" t="e">
        <f>IF(AND('Mapa de Riesgos'!#REF!="Muy Alta",'Mapa de Riesgos'!#REF!="Moderado"),CONCATENATE("R4C",'Mapa de Riesgos'!#REF!),"")</f>
        <v>#REF!</v>
      </c>
      <c r="Z9" s="52" t="e">
        <f>IF(AND('Mapa de Riesgos'!#REF!="Muy Alta",'Mapa de Riesgos'!#REF!="Moderado"),CONCATENATE("R4C",'Mapa de Riesgos'!#REF!),"")</f>
        <v>#REF!</v>
      </c>
      <c r="AA9" s="53" t="e">
        <f>IF(AND('Mapa de Riesgos'!#REF!="Muy Alta",'Mapa de Riesgos'!#REF!="Moderado"),CONCATENATE("R4C",'Mapa de Riesgos'!#REF!),"")</f>
        <v>#REF!</v>
      </c>
      <c r="AB9" s="51" t="e">
        <f>IF(AND('Mapa de Riesgos'!#REF!="Muy Alta",'Mapa de Riesgos'!#REF!="Mayor"),CONCATENATE("R4C",'Mapa de Riesgos'!#REF!),"")</f>
        <v>#REF!</v>
      </c>
      <c r="AC9" s="52" t="e">
        <f>IF(AND('Mapa de Riesgos'!#REF!="Muy Alta",'Mapa de Riesgos'!#REF!="Mayor"),CONCATENATE("R4C",'Mapa de Riesgos'!#REF!),"")</f>
        <v>#REF!</v>
      </c>
      <c r="AD9" s="52" t="e">
        <f>IF(AND('Mapa de Riesgos'!#REF!="Muy Alta",'Mapa de Riesgos'!#REF!="Mayor"),CONCATENATE("R4C",'Mapa de Riesgos'!#REF!),"")</f>
        <v>#REF!</v>
      </c>
      <c r="AE9" s="52" t="e">
        <f>IF(AND('Mapa de Riesgos'!#REF!="Muy Alta",'Mapa de Riesgos'!#REF!="Mayor"),CONCATENATE("R4C",'Mapa de Riesgos'!#REF!),"")</f>
        <v>#REF!</v>
      </c>
      <c r="AF9" s="52" t="e">
        <f>IF(AND('Mapa de Riesgos'!#REF!="Muy Alta",'Mapa de Riesgos'!#REF!="Mayor"),CONCATENATE("R4C",'Mapa de Riesgos'!#REF!),"")</f>
        <v>#REF!</v>
      </c>
      <c r="AG9" s="53" t="e">
        <f>IF(AND('Mapa de Riesgos'!#REF!="Muy Alta",'Mapa de Riesgos'!#REF!="Mayor"),CONCATENATE("R4C",'Mapa de Riesgos'!#REF!),"")</f>
        <v>#REF!</v>
      </c>
      <c r="AH9" s="54" t="e">
        <f>IF(AND('Mapa de Riesgos'!#REF!="Muy Alta",'Mapa de Riesgos'!#REF!="Catastrófico"),CONCATENATE("R4C",'Mapa de Riesgos'!#REF!),"")</f>
        <v>#REF!</v>
      </c>
      <c r="AI9" s="55" t="e">
        <f>IF(AND('Mapa de Riesgos'!#REF!="Muy Alta",'Mapa de Riesgos'!#REF!="Catastrófico"),CONCATENATE("R4C",'Mapa de Riesgos'!#REF!),"")</f>
        <v>#REF!</v>
      </c>
      <c r="AJ9" s="55" t="e">
        <f>IF(AND('Mapa de Riesgos'!#REF!="Muy Alta",'Mapa de Riesgos'!#REF!="Catastrófico"),CONCATENATE("R4C",'Mapa de Riesgos'!#REF!),"")</f>
        <v>#REF!</v>
      </c>
      <c r="AK9" s="55" t="e">
        <f>IF(AND('Mapa de Riesgos'!#REF!="Muy Alta",'Mapa de Riesgos'!#REF!="Catastrófico"),CONCATENATE("R4C",'Mapa de Riesgos'!#REF!),"")</f>
        <v>#REF!</v>
      </c>
      <c r="AL9" s="55" t="e">
        <f>IF(AND('Mapa de Riesgos'!#REF!="Muy Alta",'Mapa de Riesgos'!#REF!="Catastrófico"),CONCATENATE("R4C",'Mapa de Riesgos'!#REF!),"")</f>
        <v>#REF!</v>
      </c>
      <c r="AM9" s="56" t="e">
        <f>IF(AND('Mapa de Riesgos'!#REF!="Muy Alta",'Mapa de Riesgos'!#REF!="Catastrófico"),CONCATENATE("R4C",'Mapa de Riesgos'!#REF!),"")</f>
        <v>#REF!</v>
      </c>
      <c r="AN9" s="82"/>
      <c r="AO9" s="444"/>
      <c r="AP9" s="445"/>
      <c r="AQ9" s="445"/>
      <c r="AR9" s="445"/>
      <c r="AS9" s="445"/>
      <c r="AT9" s="446"/>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row>
    <row r="10" spans="1:91" ht="15" customHeight="1">
      <c r="A10" s="82"/>
      <c r="B10" s="339"/>
      <c r="C10" s="339"/>
      <c r="D10" s="340"/>
      <c r="E10" s="438"/>
      <c r="F10" s="437"/>
      <c r="G10" s="437"/>
      <c r="H10" s="437"/>
      <c r="I10" s="453"/>
      <c r="J10" s="51" t="e">
        <f>IF(AND('Mapa de Riesgos'!#REF!="Muy Alta",'Mapa de Riesgos'!#REF!="Leve"),CONCATENATE("R5C",'Mapa de Riesgos'!#REF!),"")</f>
        <v>#REF!</v>
      </c>
      <c r="K10" s="52" t="e">
        <f>IF(AND('Mapa de Riesgos'!#REF!="Muy Alta",'Mapa de Riesgos'!#REF!="Leve"),CONCATENATE("R5C",'Mapa de Riesgos'!#REF!),"")</f>
        <v>#REF!</v>
      </c>
      <c r="L10" s="52" t="e">
        <f>IF(AND('Mapa de Riesgos'!#REF!="Muy Alta",'Mapa de Riesgos'!#REF!="Leve"),CONCATENATE("R5C",'Mapa de Riesgos'!#REF!),"")</f>
        <v>#REF!</v>
      </c>
      <c r="M10" s="52" t="e">
        <f>IF(AND('Mapa de Riesgos'!#REF!="Muy Alta",'Mapa de Riesgos'!#REF!="Leve"),CONCATENATE("R5C",'Mapa de Riesgos'!#REF!),"")</f>
        <v>#REF!</v>
      </c>
      <c r="N10" s="52" t="e">
        <f>IF(AND('Mapa de Riesgos'!#REF!="Muy Alta",'Mapa de Riesgos'!#REF!="Leve"),CONCATENATE("R5C",'Mapa de Riesgos'!#REF!),"")</f>
        <v>#REF!</v>
      </c>
      <c r="O10" s="53" t="e">
        <f>IF(AND('Mapa de Riesgos'!#REF!="Muy Alta",'Mapa de Riesgos'!#REF!="Leve"),CONCATENATE("R5C",'Mapa de Riesgos'!#REF!),"")</f>
        <v>#REF!</v>
      </c>
      <c r="P10" s="51" t="e">
        <f>IF(AND('Mapa de Riesgos'!#REF!="Muy Alta",'Mapa de Riesgos'!#REF!="Menor"),CONCATENATE("R5C",'Mapa de Riesgos'!#REF!),"")</f>
        <v>#REF!</v>
      </c>
      <c r="Q10" s="52" t="e">
        <f>IF(AND('Mapa de Riesgos'!#REF!="Muy Alta",'Mapa de Riesgos'!#REF!="Menor"),CONCATENATE("R5C",'Mapa de Riesgos'!#REF!),"")</f>
        <v>#REF!</v>
      </c>
      <c r="R10" s="52" t="e">
        <f>IF(AND('Mapa de Riesgos'!#REF!="Muy Alta",'Mapa de Riesgos'!#REF!="Menor"),CONCATENATE("R5C",'Mapa de Riesgos'!#REF!),"")</f>
        <v>#REF!</v>
      </c>
      <c r="S10" s="52" t="e">
        <f>IF(AND('Mapa de Riesgos'!#REF!="Muy Alta",'Mapa de Riesgos'!#REF!="Menor"),CONCATENATE("R5C",'Mapa de Riesgos'!#REF!),"")</f>
        <v>#REF!</v>
      </c>
      <c r="T10" s="52" t="e">
        <f>IF(AND('Mapa de Riesgos'!#REF!="Muy Alta",'Mapa de Riesgos'!#REF!="Menor"),CONCATENATE("R5C",'Mapa de Riesgos'!#REF!),"")</f>
        <v>#REF!</v>
      </c>
      <c r="U10" s="53" t="e">
        <f>IF(AND('Mapa de Riesgos'!#REF!="Muy Alta",'Mapa de Riesgos'!#REF!="Menor"),CONCATENATE("R5C",'Mapa de Riesgos'!#REF!),"")</f>
        <v>#REF!</v>
      </c>
      <c r="V10" s="51" t="e">
        <f>IF(AND('Mapa de Riesgos'!#REF!="Muy Alta",'Mapa de Riesgos'!#REF!="Moderado"),CONCATENATE("R5C",'Mapa de Riesgos'!#REF!),"")</f>
        <v>#REF!</v>
      </c>
      <c r="W10" s="52" t="e">
        <f>IF(AND('Mapa de Riesgos'!#REF!="Muy Alta",'Mapa de Riesgos'!#REF!="Moderado"),CONCATENATE("R5C",'Mapa de Riesgos'!#REF!),"")</f>
        <v>#REF!</v>
      </c>
      <c r="X10" s="52" t="e">
        <f>IF(AND('Mapa de Riesgos'!#REF!="Muy Alta",'Mapa de Riesgos'!#REF!="Moderado"),CONCATENATE("R5C",'Mapa de Riesgos'!#REF!),"")</f>
        <v>#REF!</v>
      </c>
      <c r="Y10" s="52" t="e">
        <f>IF(AND('Mapa de Riesgos'!#REF!="Muy Alta",'Mapa de Riesgos'!#REF!="Moderado"),CONCATENATE("R5C",'Mapa de Riesgos'!#REF!),"")</f>
        <v>#REF!</v>
      </c>
      <c r="Z10" s="52" t="e">
        <f>IF(AND('Mapa de Riesgos'!#REF!="Muy Alta",'Mapa de Riesgos'!#REF!="Moderado"),CONCATENATE("R5C",'Mapa de Riesgos'!#REF!),"")</f>
        <v>#REF!</v>
      </c>
      <c r="AA10" s="53" t="e">
        <f>IF(AND('Mapa de Riesgos'!#REF!="Muy Alta",'Mapa de Riesgos'!#REF!="Moderado"),CONCATENATE("R5C",'Mapa de Riesgos'!#REF!),"")</f>
        <v>#REF!</v>
      </c>
      <c r="AB10" s="51" t="e">
        <f>IF(AND('Mapa de Riesgos'!#REF!="Muy Alta",'Mapa de Riesgos'!#REF!="Mayor"),CONCATENATE("R5C",'Mapa de Riesgos'!#REF!),"")</f>
        <v>#REF!</v>
      </c>
      <c r="AC10" s="52" t="e">
        <f>IF(AND('Mapa de Riesgos'!#REF!="Muy Alta",'Mapa de Riesgos'!#REF!="Mayor"),CONCATENATE("R5C",'Mapa de Riesgos'!#REF!),"")</f>
        <v>#REF!</v>
      </c>
      <c r="AD10" s="52" t="e">
        <f>IF(AND('Mapa de Riesgos'!#REF!="Muy Alta",'Mapa de Riesgos'!#REF!="Mayor"),CONCATENATE("R5C",'Mapa de Riesgos'!#REF!),"")</f>
        <v>#REF!</v>
      </c>
      <c r="AE10" s="52" t="e">
        <f>IF(AND('Mapa de Riesgos'!#REF!="Muy Alta",'Mapa de Riesgos'!#REF!="Mayor"),CONCATENATE("R5C",'Mapa de Riesgos'!#REF!),"")</f>
        <v>#REF!</v>
      </c>
      <c r="AF10" s="52" t="e">
        <f>IF(AND('Mapa de Riesgos'!#REF!="Muy Alta",'Mapa de Riesgos'!#REF!="Mayor"),CONCATENATE("R5C",'Mapa de Riesgos'!#REF!),"")</f>
        <v>#REF!</v>
      </c>
      <c r="AG10" s="53" t="e">
        <f>IF(AND('Mapa de Riesgos'!#REF!="Muy Alta",'Mapa de Riesgos'!#REF!="Mayor"),CONCATENATE("R5C",'Mapa de Riesgos'!#REF!),"")</f>
        <v>#REF!</v>
      </c>
      <c r="AH10" s="54" t="e">
        <f>IF(AND('Mapa de Riesgos'!#REF!="Muy Alta",'Mapa de Riesgos'!#REF!="Catastrófico"),CONCATENATE("R5C",'Mapa de Riesgos'!#REF!),"")</f>
        <v>#REF!</v>
      </c>
      <c r="AI10" s="55" t="e">
        <f>IF(AND('Mapa de Riesgos'!#REF!="Muy Alta",'Mapa de Riesgos'!#REF!="Catastrófico"),CONCATENATE("R5C",'Mapa de Riesgos'!#REF!),"")</f>
        <v>#REF!</v>
      </c>
      <c r="AJ10" s="55" t="e">
        <f>IF(AND('Mapa de Riesgos'!#REF!="Muy Alta",'Mapa de Riesgos'!#REF!="Catastrófico"),CONCATENATE("R5C",'Mapa de Riesgos'!#REF!),"")</f>
        <v>#REF!</v>
      </c>
      <c r="AK10" s="55" t="e">
        <f>IF(AND('Mapa de Riesgos'!#REF!="Muy Alta",'Mapa de Riesgos'!#REF!="Catastrófico"),CONCATENATE("R5C",'Mapa de Riesgos'!#REF!),"")</f>
        <v>#REF!</v>
      </c>
      <c r="AL10" s="55" t="e">
        <f>IF(AND('Mapa de Riesgos'!#REF!="Muy Alta",'Mapa de Riesgos'!#REF!="Catastrófico"),CONCATENATE("R5C",'Mapa de Riesgos'!#REF!),"")</f>
        <v>#REF!</v>
      </c>
      <c r="AM10" s="56" t="e">
        <f>IF(AND('Mapa de Riesgos'!#REF!="Muy Alta",'Mapa de Riesgos'!#REF!="Catastrófico"),CONCATENATE("R5C",'Mapa de Riesgos'!#REF!),"")</f>
        <v>#REF!</v>
      </c>
      <c r="AN10" s="82"/>
      <c r="AO10" s="444"/>
      <c r="AP10" s="445"/>
      <c r="AQ10" s="445"/>
      <c r="AR10" s="445"/>
      <c r="AS10" s="445"/>
      <c r="AT10" s="446"/>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row>
    <row r="11" spans="1:91" ht="15" customHeight="1">
      <c r="A11" s="82"/>
      <c r="B11" s="339"/>
      <c r="C11" s="339"/>
      <c r="D11" s="340"/>
      <c r="E11" s="438"/>
      <c r="F11" s="437"/>
      <c r="G11" s="437"/>
      <c r="H11" s="437"/>
      <c r="I11" s="453"/>
      <c r="J11" s="51" t="e">
        <f>IF(AND('Mapa de Riesgos'!#REF!="Muy Alta",'Mapa de Riesgos'!#REF!="Leve"),CONCATENATE("R6C",'Mapa de Riesgos'!#REF!),"")</f>
        <v>#REF!</v>
      </c>
      <c r="K11" s="52" t="e">
        <f>IF(AND('Mapa de Riesgos'!#REF!="Muy Alta",'Mapa de Riesgos'!#REF!="Leve"),CONCATENATE("R6C",'Mapa de Riesgos'!#REF!),"")</f>
        <v>#REF!</v>
      </c>
      <c r="L11" s="52" t="e">
        <f>IF(AND('Mapa de Riesgos'!#REF!="Muy Alta",'Mapa de Riesgos'!#REF!="Leve"),CONCATENATE("R6C",'Mapa de Riesgos'!#REF!),"")</f>
        <v>#REF!</v>
      </c>
      <c r="M11" s="52" t="e">
        <f>IF(AND('Mapa de Riesgos'!#REF!="Muy Alta",'Mapa de Riesgos'!#REF!="Leve"),CONCATENATE("R6C",'Mapa de Riesgos'!#REF!),"")</f>
        <v>#REF!</v>
      </c>
      <c r="N11" s="52" t="e">
        <f>IF(AND('Mapa de Riesgos'!#REF!="Muy Alta",'Mapa de Riesgos'!#REF!="Leve"),CONCATENATE("R6C",'Mapa de Riesgos'!#REF!),"")</f>
        <v>#REF!</v>
      </c>
      <c r="O11" s="53" t="e">
        <f>IF(AND('Mapa de Riesgos'!#REF!="Muy Alta",'Mapa de Riesgos'!#REF!="Leve"),CONCATENATE("R6C",'Mapa de Riesgos'!#REF!),"")</f>
        <v>#REF!</v>
      </c>
      <c r="P11" s="51" t="e">
        <f>IF(AND('Mapa de Riesgos'!#REF!="Muy Alta",'Mapa de Riesgos'!#REF!="Menor"),CONCATENATE("R6C",'Mapa de Riesgos'!#REF!),"")</f>
        <v>#REF!</v>
      </c>
      <c r="Q11" s="52" t="e">
        <f>IF(AND('Mapa de Riesgos'!#REF!="Muy Alta",'Mapa de Riesgos'!#REF!="Menor"),CONCATENATE("R6C",'Mapa de Riesgos'!#REF!),"")</f>
        <v>#REF!</v>
      </c>
      <c r="R11" s="52" t="e">
        <f>IF(AND('Mapa de Riesgos'!#REF!="Muy Alta",'Mapa de Riesgos'!#REF!="Menor"),CONCATENATE("R6C",'Mapa de Riesgos'!#REF!),"")</f>
        <v>#REF!</v>
      </c>
      <c r="S11" s="52" t="e">
        <f>IF(AND('Mapa de Riesgos'!#REF!="Muy Alta",'Mapa de Riesgos'!#REF!="Menor"),CONCATENATE("R6C",'Mapa de Riesgos'!#REF!),"")</f>
        <v>#REF!</v>
      </c>
      <c r="T11" s="52" t="e">
        <f>IF(AND('Mapa de Riesgos'!#REF!="Muy Alta",'Mapa de Riesgos'!#REF!="Menor"),CONCATENATE("R6C",'Mapa de Riesgos'!#REF!),"")</f>
        <v>#REF!</v>
      </c>
      <c r="U11" s="53" t="e">
        <f>IF(AND('Mapa de Riesgos'!#REF!="Muy Alta",'Mapa de Riesgos'!#REF!="Menor"),CONCATENATE("R6C",'Mapa de Riesgos'!#REF!),"")</f>
        <v>#REF!</v>
      </c>
      <c r="V11" s="51" t="e">
        <f>IF(AND('Mapa de Riesgos'!#REF!="Muy Alta",'Mapa de Riesgos'!#REF!="Moderado"),CONCATENATE("R6C",'Mapa de Riesgos'!#REF!),"")</f>
        <v>#REF!</v>
      </c>
      <c r="W11" s="52" t="e">
        <f>IF(AND('Mapa de Riesgos'!#REF!="Muy Alta",'Mapa de Riesgos'!#REF!="Moderado"),CONCATENATE("R6C",'Mapa de Riesgos'!#REF!),"")</f>
        <v>#REF!</v>
      </c>
      <c r="X11" s="52" t="e">
        <f>IF(AND('Mapa de Riesgos'!#REF!="Muy Alta",'Mapa de Riesgos'!#REF!="Moderado"),CONCATENATE("R6C",'Mapa de Riesgos'!#REF!),"")</f>
        <v>#REF!</v>
      </c>
      <c r="Y11" s="52" t="e">
        <f>IF(AND('Mapa de Riesgos'!#REF!="Muy Alta",'Mapa de Riesgos'!#REF!="Moderado"),CONCATENATE("R6C",'Mapa de Riesgos'!#REF!),"")</f>
        <v>#REF!</v>
      </c>
      <c r="Z11" s="52" t="e">
        <f>IF(AND('Mapa de Riesgos'!#REF!="Muy Alta",'Mapa de Riesgos'!#REF!="Moderado"),CONCATENATE("R6C",'Mapa de Riesgos'!#REF!),"")</f>
        <v>#REF!</v>
      </c>
      <c r="AA11" s="53" t="e">
        <f>IF(AND('Mapa de Riesgos'!#REF!="Muy Alta",'Mapa de Riesgos'!#REF!="Moderado"),CONCATENATE("R6C",'Mapa de Riesgos'!#REF!),"")</f>
        <v>#REF!</v>
      </c>
      <c r="AB11" s="51" t="e">
        <f>IF(AND('Mapa de Riesgos'!#REF!="Muy Alta",'Mapa de Riesgos'!#REF!="Mayor"),CONCATENATE("R6C",'Mapa de Riesgos'!#REF!),"")</f>
        <v>#REF!</v>
      </c>
      <c r="AC11" s="52" t="e">
        <f>IF(AND('Mapa de Riesgos'!#REF!="Muy Alta",'Mapa de Riesgos'!#REF!="Mayor"),CONCATENATE("R6C",'Mapa de Riesgos'!#REF!),"")</f>
        <v>#REF!</v>
      </c>
      <c r="AD11" s="52" t="e">
        <f>IF(AND('Mapa de Riesgos'!#REF!="Muy Alta",'Mapa de Riesgos'!#REF!="Mayor"),CONCATENATE("R6C",'Mapa de Riesgos'!#REF!),"")</f>
        <v>#REF!</v>
      </c>
      <c r="AE11" s="52" t="e">
        <f>IF(AND('Mapa de Riesgos'!#REF!="Muy Alta",'Mapa de Riesgos'!#REF!="Mayor"),CONCATENATE("R6C",'Mapa de Riesgos'!#REF!),"")</f>
        <v>#REF!</v>
      </c>
      <c r="AF11" s="52" t="e">
        <f>IF(AND('Mapa de Riesgos'!#REF!="Muy Alta",'Mapa de Riesgos'!#REF!="Mayor"),CONCATENATE("R6C",'Mapa de Riesgos'!#REF!),"")</f>
        <v>#REF!</v>
      </c>
      <c r="AG11" s="53" t="e">
        <f>IF(AND('Mapa de Riesgos'!#REF!="Muy Alta",'Mapa de Riesgos'!#REF!="Mayor"),CONCATENATE("R6C",'Mapa de Riesgos'!#REF!),"")</f>
        <v>#REF!</v>
      </c>
      <c r="AH11" s="54" t="e">
        <f>IF(AND('Mapa de Riesgos'!#REF!="Muy Alta",'Mapa de Riesgos'!#REF!="Catastrófico"),CONCATENATE("R6C",'Mapa de Riesgos'!#REF!),"")</f>
        <v>#REF!</v>
      </c>
      <c r="AI11" s="55" t="e">
        <f>IF(AND('Mapa de Riesgos'!#REF!="Muy Alta",'Mapa de Riesgos'!#REF!="Catastrófico"),CONCATENATE("R6C",'Mapa de Riesgos'!#REF!),"")</f>
        <v>#REF!</v>
      </c>
      <c r="AJ11" s="55" t="e">
        <f>IF(AND('Mapa de Riesgos'!#REF!="Muy Alta",'Mapa de Riesgos'!#REF!="Catastrófico"),CONCATENATE("R6C",'Mapa de Riesgos'!#REF!),"")</f>
        <v>#REF!</v>
      </c>
      <c r="AK11" s="55" t="e">
        <f>IF(AND('Mapa de Riesgos'!#REF!="Muy Alta",'Mapa de Riesgos'!#REF!="Catastrófico"),CONCATENATE("R6C",'Mapa de Riesgos'!#REF!),"")</f>
        <v>#REF!</v>
      </c>
      <c r="AL11" s="55" t="e">
        <f>IF(AND('Mapa de Riesgos'!#REF!="Muy Alta",'Mapa de Riesgos'!#REF!="Catastrófico"),CONCATENATE("R6C",'Mapa de Riesgos'!#REF!),"")</f>
        <v>#REF!</v>
      </c>
      <c r="AM11" s="56" t="e">
        <f>IF(AND('Mapa de Riesgos'!#REF!="Muy Alta",'Mapa de Riesgos'!#REF!="Catastrófico"),CONCATENATE("R6C",'Mapa de Riesgos'!#REF!),"")</f>
        <v>#REF!</v>
      </c>
      <c r="AN11" s="82"/>
      <c r="AO11" s="444"/>
      <c r="AP11" s="445"/>
      <c r="AQ11" s="445"/>
      <c r="AR11" s="445"/>
      <c r="AS11" s="445"/>
      <c r="AT11" s="446"/>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row>
    <row r="12" spans="1:91" ht="15" customHeight="1">
      <c r="A12" s="82"/>
      <c r="B12" s="339"/>
      <c r="C12" s="339"/>
      <c r="D12" s="340"/>
      <c r="E12" s="438"/>
      <c r="F12" s="437"/>
      <c r="G12" s="437"/>
      <c r="H12" s="437"/>
      <c r="I12" s="453"/>
      <c r="J12" s="51" t="e">
        <f>IF(AND('Mapa de Riesgos'!#REF!="Muy Alta",'Mapa de Riesgos'!#REF!="Leve"),CONCATENATE("R7C",'Mapa de Riesgos'!#REF!),"")</f>
        <v>#REF!</v>
      </c>
      <c r="K12" s="52" t="e">
        <f>IF(AND('Mapa de Riesgos'!#REF!="Muy Alta",'Mapa de Riesgos'!#REF!="Leve"),CONCATENATE("R7C",'Mapa de Riesgos'!#REF!),"")</f>
        <v>#REF!</v>
      </c>
      <c r="L12" s="52" t="e">
        <f>IF(AND('Mapa de Riesgos'!#REF!="Muy Alta",'Mapa de Riesgos'!#REF!="Leve"),CONCATENATE("R7C",'Mapa de Riesgos'!#REF!),"")</f>
        <v>#REF!</v>
      </c>
      <c r="M12" s="52" t="e">
        <f>IF(AND('Mapa de Riesgos'!#REF!="Muy Alta",'Mapa de Riesgos'!#REF!="Leve"),CONCATENATE("R7C",'Mapa de Riesgos'!#REF!),"")</f>
        <v>#REF!</v>
      </c>
      <c r="N12" s="52" t="e">
        <f>IF(AND('Mapa de Riesgos'!#REF!="Muy Alta",'Mapa de Riesgos'!#REF!="Leve"),CONCATENATE("R7C",'Mapa de Riesgos'!#REF!),"")</f>
        <v>#REF!</v>
      </c>
      <c r="O12" s="53" t="e">
        <f>IF(AND('Mapa de Riesgos'!#REF!="Muy Alta",'Mapa de Riesgos'!#REF!="Leve"),CONCATENATE("R7C",'Mapa de Riesgos'!#REF!),"")</f>
        <v>#REF!</v>
      </c>
      <c r="P12" s="51" t="e">
        <f>IF(AND('Mapa de Riesgos'!#REF!="Muy Alta",'Mapa de Riesgos'!#REF!="Menor"),CONCATENATE("R7C",'Mapa de Riesgos'!#REF!),"")</f>
        <v>#REF!</v>
      </c>
      <c r="Q12" s="52" t="e">
        <f>IF(AND('Mapa de Riesgos'!#REF!="Muy Alta",'Mapa de Riesgos'!#REF!="Menor"),CONCATENATE("R7C",'Mapa de Riesgos'!#REF!),"")</f>
        <v>#REF!</v>
      </c>
      <c r="R12" s="52" t="e">
        <f>IF(AND('Mapa de Riesgos'!#REF!="Muy Alta",'Mapa de Riesgos'!#REF!="Menor"),CONCATENATE("R7C",'Mapa de Riesgos'!#REF!),"")</f>
        <v>#REF!</v>
      </c>
      <c r="S12" s="52" t="e">
        <f>IF(AND('Mapa de Riesgos'!#REF!="Muy Alta",'Mapa de Riesgos'!#REF!="Menor"),CONCATENATE("R7C",'Mapa de Riesgos'!#REF!),"")</f>
        <v>#REF!</v>
      </c>
      <c r="T12" s="52" t="e">
        <f>IF(AND('Mapa de Riesgos'!#REF!="Muy Alta",'Mapa de Riesgos'!#REF!="Menor"),CONCATENATE("R7C",'Mapa de Riesgos'!#REF!),"")</f>
        <v>#REF!</v>
      </c>
      <c r="U12" s="53" t="e">
        <f>IF(AND('Mapa de Riesgos'!#REF!="Muy Alta",'Mapa de Riesgos'!#REF!="Menor"),CONCATENATE("R7C",'Mapa de Riesgos'!#REF!),"")</f>
        <v>#REF!</v>
      </c>
      <c r="V12" s="51" t="e">
        <f>IF(AND('Mapa de Riesgos'!#REF!="Muy Alta",'Mapa de Riesgos'!#REF!="Moderado"),CONCATENATE("R7C",'Mapa de Riesgos'!#REF!),"")</f>
        <v>#REF!</v>
      </c>
      <c r="W12" s="52" t="e">
        <f>IF(AND('Mapa de Riesgos'!#REF!="Muy Alta",'Mapa de Riesgos'!#REF!="Moderado"),CONCATENATE("R7C",'Mapa de Riesgos'!#REF!),"")</f>
        <v>#REF!</v>
      </c>
      <c r="X12" s="52" t="e">
        <f>IF(AND('Mapa de Riesgos'!#REF!="Muy Alta",'Mapa de Riesgos'!#REF!="Moderado"),CONCATENATE("R7C",'Mapa de Riesgos'!#REF!),"")</f>
        <v>#REF!</v>
      </c>
      <c r="Y12" s="52" t="e">
        <f>IF(AND('Mapa de Riesgos'!#REF!="Muy Alta",'Mapa de Riesgos'!#REF!="Moderado"),CONCATENATE("R7C",'Mapa de Riesgos'!#REF!),"")</f>
        <v>#REF!</v>
      </c>
      <c r="Z12" s="52" t="e">
        <f>IF(AND('Mapa de Riesgos'!#REF!="Muy Alta",'Mapa de Riesgos'!#REF!="Moderado"),CONCATENATE("R7C",'Mapa de Riesgos'!#REF!),"")</f>
        <v>#REF!</v>
      </c>
      <c r="AA12" s="53" t="e">
        <f>IF(AND('Mapa de Riesgos'!#REF!="Muy Alta",'Mapa de Riesgos'!#REF!="Moderado"),CONCATENATE("R7C",'Mapa de Riesgos'!#REF!),"")</f>
        <v>#REF!</v>
      </c>
      <c r="AB12" s="51" t="e">
        <f>IF(AND('Mapa de Riesgos'!#REF!="Muy Alta",'Mapa de Riesgos'!#REF!="Mayor"),CONCATENATE("R7C",'Mapa de Riesgos'!#REF!),"")</f>
        <v>#REF!</v>
      </c>
      <c r="AC12" s="52" t="e">
        <f>IF(AND('Mapa de Riesgos'!#REF!="Muy Alta",'Mapa de Riesgos'!#REF!="Mayor"),CONCATENATE("R7C",'Mapa de Riesgos'!#REF!),"")</f>
        <v>#REF!</v>
      </c>
      <c r="AD12" s="52" t="e">
        <f>IF(AND('Mapa de Riesgos'!#REF!="Muy Alta",'Mapa de Riesgos'!#REF!="Mayor"),CONCATENATE("R7C",'Mapa de Riesgos'!#REF!),"")</f>
        <v>#REF!</v>
      </c>
      <c r="AE12" s="52" t="e">
        <f>IF(AND('Mapa de Riesgos'!#REF!="Muy Alta",'Mapa de Riesgos'!#REF!="Mayor"),CONCATENATE("R7C",'Mapa de Riesgos'!#REF!),"")</f>
        <v>#REF!</v>
      </c>
      <c r="AF12" s="52" t="e">
        <f>IF(AND('Mapa de Riesgos'!#REF!="Muy Alta",'Mapa de Riesgos'!#REF!="Mayor"),CONCATENATE("R7C",'Mapa de Riesgos'!#REF!),"")</f>
        <v>#REF!</v>
      </c>
      <c r="AG12" s="53" t="e">
        <f>IF(AND('Mapa de Riesgos'!#REF!="Muy Alta",'Mapa de Riesgos'!#REF!="Mayor"),CONCATENATE("R7C",'Mapa de Riesgos'!#REF!),"")</f>
        <v>#REF!</v>
      </c>
      <c r="AH12" s="54" t="e">
        <f>IF(AND('Mapa de Riesgos'!#REF!="Muy Alta",'Mapa de Riesgos'!#REF!="Catastrófico"),CONCATENATE("R7C",'Mapa de Riesgos'!#REF!),"")</f>
        <v>#REF!</v>
      </c>
      <c r="AI12" s="55" t="e">
        <f>IF(AND('Mapa de Riesgos'!#REF!="Muy Alta",'Mapa de Riesgos'!#REF!="Catastrófico"),CONCATENATE("R7C",'Mapa de Riesgos'!#REF!),"")</f>
        <v>#REF!</v>
      </c>
      <c r="AJ12" s="55" t="e">
        <f>IF(AND('Mapa de Riesgos'!#REF!="Muy Alta",'Mapa de Riesgos'!#REF!="Catastrófico"),CONCATENATE("R7C",'Mapa de Riesgos'!#REF!),"")</f>
        <v>#REF!</v>
      </c>
      <c r="AK12" s="55" t="e">
        <f>IF(AND('Mapa de Riesgos'!#REF!="Muy Alta",'Mapa de Riesgos'!#REF!="Catastrófico"),CONCATENATE("R7C",'Mapa de Riesgos'!#REF!),"")</f>
        <v>#REF!</v>
      </c>
      <c r="AL12" s="55" t="e">
        <f>IF(AND('Mapa de Riesgos'!#REF!="Muy Alta",'Mapa de Riesgos'!#REF!="Catastrófico"),CONCATENATE("R7C",'Mapa de Riesgos'!#REF!),"")</f>
        <v>#REF!</v>
      </c>
      <c r="AM12" s="56" t="e">
        <f>IF(AND('Mapa de Riesgos'!#REF!="Muy Alta",'Mapa de Riesgos'!#REF!="Catastrófico"),CONCATENATE("R7C",'Mapa de Riesgos'!#REF!),"")</f>
        <v>#REF!</v>
      </c>
      <c r="AN12" s="82"/>
      <c r="AO12" s="444"/>
      <c r="AP12" s="445"/>
      <c r="AQ12" s="445"/>
      <c r="AR12" s="445"/>
      <c r="AS12" s="445"/>
      <c r="AT12" s="446"/>
      <c r="AU12" s="82"/>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row>
    <row r="13" spans="1:91" ht="15" customHeight="1">
      <c r="A13" s="82"/>
      <c r="B13" s="339"/>
      <c r="C13" s="339"/>
      <c r="D13" s="340"/>
      <c r="E13" s="438"/>
      <c r="F13" s="437"/>
      <c r="G13" s="437"/>
      <c r="H13" s="437"/>
      <c r="I13" s="453"/>
      <c r="J13" s="51" t="e">
        <f>IF(AND('Mapa de Riesgos'!#REF!="Muy Alta",'Mapa de Riesgos'!#REF!="Leve"),CONCATENATE("R8C",'Mapa de Riesgos'!#REF!),"")</f>
        <v>#REF!</v>
      </c>
      <c r="K13" s="52" t="e">
        <f>IF(AND('Mapa de Riesgos'!#REF!="Muy Alta",'Mapa de Riesgos'!#REF!="Leve"),CONCATENATE("R8C",'Mapa de Riesgos'!#REF!),"")</f>
        <v>#REF!</v>
      </c>
      <c r="L13" s="52" t="e">
        <f>IF(AND('Mapa de Riesgos'!#REF!="Muy Alta",'Mapa de Riesgos'!#REF!="Leve"),CONCATENATE("R8C",'Mapa de Riesgos'!#REF!),"")</f>
        <v>#REF!</v>
      </c>
      <c r="M13" s="52" t="e">
        <f>IF(AND('Mapa de Riesgos'!#REF!="Muy Alta",'Mapa de Riesgos'!#REF!="Leve"),CONCATENATE("R8C",'Mapa de Riesgos'!#REF!),"")</f>
        <v>#REF!</v>
      </c>
      <c r="N13" s="52" t="e">
        <f>IF(AND('Mapa de Riesgos'!#REF!="Muy Alta",'Mapa de Riesgos'!#REF!="Leve"),CONCATENATE("R8C",'Mapa de Riesgos'!#REF!),"")</f>
        <v>#REF!</v>
      </c>
      <c r="O13" s="53" t="e">
        <f>IF(AND('Mapa de Riesgos'!#REF!="Muy Alta",'Mapa de Riesgos'!#REF!="Leve"),CONCATENATE("R8C",'Mapa de Riesgos'!#REF!),"")</f>
        <v>#REF!</v>
      </c>
      <c r="P13" s="51" t="e">
        <f>IF(AND('Mapa de Riesgos'!#REF!="Muy Alta",'Mapa de Riesgos'!#REF!="Menor"),CONCATENATE("R8C",'Mapa de Riesgos'!#REF!),"")</f>
        <v>#REF!</v>
      </c>
      <c r="Q13" s="52" t="e">
        <f>IF(AND('Mapa de Riesgos'!#REF!="Muy Alta",'Mapa de Riesgos'!#REF!="Menor"),CONCATENATE("R8C",'Mapa de Riesgos'!#REF!),"")</f>
        <v>#REF!</v>
      </c>
      <c r="R13" s="52" t="e">
        <f>IF(AND('Mapa de Riesgos'!#REF!="Muy Alta",'Mapa de Riesgos'!#REF!="Menor"),CONCATENATE("R8C",'Mapa de Riesgos'!#REF!),"")</f>
        <v>#REF!</v>
      </c>
      <c r="S13" s="52" t="e">
        <f>IF(AND('Mapa de Riesgos'!#REF!="Muy Alta",'Mapa de Riesgos'!#REF!="Menor"),CONCATENATE("R8C",'Mapa de Riesgos'!#REF!),"")</f>
        <v>#REF!</v>
      </c>
      <c r="T13" s="52" t="e">
        <f>IF(AND('Mapa de Riesgos'!#REF!="Muy Alta",'Mapa de Riesgos'!#REF!="Menor"),CONCATENATE("R8C",'Mapa de Riesgos'!#REF!),"")</f>
        <v>#REF!</v>
      </c>
      <c r="U13" s="53" t="e">
        <f>IF(AND('Mapa de Riesgos'!#REF!="Muy Alta",'Mapa de Riesgos'!#REF!="Menor"),CONCATENATE("R8C",'Mapa de Riesgos'!#REF!),"")</f>
        <v>#REF!</v>
      </c>
      <c r="V13" s="51" t="e">
        <f>IF(AND('Mapa de Riesgos'!#REF!="Muy Alta",'Mapa de Riesgos'!#REF!="Moderado"),CONCATENATE("R8C",'Mapa de Riesgos'!#REF!),"")</f>
        <v>#REF!</v>
      </c>
      <c r="W13" s="52" t="e">
        <f>IF(AND('Mapa de Riesgos'!#REF!="Muy Alta",'Mapa de Riesgos'!#REF!="Moderado"),CONCATENATE("R8C",'Mapa de Riesgos'!#REF!),"")</f>
        <v>#REF!</v>
      </c>
      <c r="X13" s="52" t="e">
        <f>IF(AND('Mapa de Riesgos'!#REF!="Muy Alta",'Mapa de Riesgos'!#REF!="Moderado"),CONCATENATE("R8C",'Mapa de Riesgos'!#REF!),"")</f>
        <v>#REF!</v>
      </c>
      <c r="Y13" s="52" t="e">
        <f>IF(AND('Mapa de Riesgos'!#REF!="Muy Alta",'Mapa de Riesgos'!#REF!="Moderado"),CONCATENATE("R8C",'Mapa de Riesgos'!#REF!),"")</f>
        <v>#REF!</v>
      </c>
      <c r="Z13" s="52" t="e">
        <f>IF(AND('Mapa de Riesgos'!#REF!="Muy Alta",'Mapa de Riesgos'!#REF!="Moderado"),CONCATENATE("R8C",'Mapa de Riesgos'!#REF!),"")</f>
        <v>#REF!</v>
      </c>
      <c r="AA13" s="53" t="e">
        <f>IF(AND('Mapa de Riesgos'!#REF!="Muy Alta",'Mapa de Riesgos'!#REF!="Moderado"),CONCATENATE("R8C",'Mapa de Riesgos'!#REF!),"")</f>
        <v>#REF!</v>
      </c>
      <c r="AB13" s="51" t="e">
        <f>IF(AND('Mapa de Riesgos'!#REF!="Muy Alta",'Mapa de Riesgos'!#REF!="Mayor"),CONCATENATE("R8C",'Mapa de Riesgos'!#REF!),"")</f>
        <v>#REF!</v>
      </c>
      <c r="AC13" s="52" t="e">
        <f>IF(AND('Mapa de Riesgos'!#REF!="Muy Alta",'Mapa de Riesgos'!#REF!="Mayor"),CONCATENATE("R8C",'Mapa de Riesgos'!#REF!),"")</f>
        <v>#REF!</v>
      </c>
      <c r="AD13" s="52" t="e">
        <f>IF(AND('Mapa de Riesgos'!#REF!="Muy Alta",'Mapa de Riesgos'!#REF!="Mayor"),CONCATENATE("R8C",'Mapa de Riesgos'!#REF!),"")</f>
        <v>#REF!</v>
      </c>
      <c r="AE13" s="52" t="e">
        <f>IF(AND('Mapa de Riesgos'!#REF!="Muy Alta",'Mapa de Riesgos'!#REF!="Mayor"),CONCATENATE("R8C",'Mapa de Riesgos'!#REF!),"")</f>
        <v>#REF!</v>
      </c>
      <c r="AF13" s="52" t="e">
        <f>IF(AND('Mapa de Riesgos'!#REF!="Muy Alta",'Mapa de Riesgos'!#REF!="Mayor"),CONCATENATE("R8C",'Mapa de Riesgos'!#REF!),"")</f>
        <v>#REF!</v>
      </c>
      <c r="AG13" s="53" t="e">
        <f>IF(AND('Mapa de Riesgos'!#REF!="Muy Alta",'Mapa de Riesgos'!#REF!="Mayor"),CONCATENATE("R8C",'Mapa de Riesgos'!#REF!),"")</f>
        <v>#REF!</v>
      </c>
      <c r="AH13" s="54" t="e">
        <f>IF(AND('Mapa de Riesgos'!#REF!="Muy Alta",'Mapa de Riesgos'!#REF!="Catastrófico"),CONCATENATE("R8C",'Mapa de Riesgos'!#REF!),"")</f>
        <v>#REF!</v>
      </c>
      <c r="AI13" s="55" t="e">
        <f>IF(AND('Mapa de Riesgos'!#REF!="Muy Alta",'Mapa de Riesgos'!#REF!="Catastrófico"),CONCATENATE("R8C",'Mapa de Riesgos'!#REF!),"")</f>
        <v>#REF!</v>
      </c>
      <c r="AJ13" s="55" t="e">
        <f>IF(AND('Mapa de Riesgos'!#REF!="Muy Alta",'Mapa de Riesgos'!#REF!="Catastrófico"),CONCATENATE("R8C",'Mapa de Riesgos'!#REF!),"")</f>
        <v>#REF!</v>
      </c>
      <c r="AK13" s="55" t="e">
        <f>IF(AND('Mapa de Riesgos'!#REF!="Muy Alta",'Mapa de Riesgos'!#REF!="Catastrófico"),CONCATENATE("R8C",'Mapa de Riesgos'!#REF!),"")</f>
        <v>#REF!</v>
      </c>
      <c r="AL13" s="55" t="e">
        <f>IF(AND('Mapa de Riesgos'!#REF!="Muy Alta",'Mapa de Riesgos'!#REF!="Catastrófico"),CONCATENATE("R8C",'Mapa de Riesgos'!#REF!),"")</f>
        <v>#REF!</v>
      </c>
      <c r="AM13" s="56" t="e">
        <f>IF(AND('Mapa de Riesgos'!#REF!="Muy Alta",'Mapa de Riesgos'!#REF!="Catastrófico"),CONCATENATE("R8C",'Mapa de Riesgos'!#REF!),"")</f>
        <v>#REF!</v>
      </c>
      <c r="AN13" s="82"/>
      <c r="AO13" s="444"/>
      <c r="AP13" s="445"/>
      <c r="AQ13" s="445"/>
      <c r="AR13" s="445"/>
      <c r="AS13" s="445"/>
      <c r="AT13" s="446"/>
      <c r="AU13" s="82"/>
      <c r="AV13" s="82"/>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row>
    <row r="14" spans="1:91" ht="15" customHeight="1">
      <c r="A14" s="82"/>
      <c r="B14" s="339"/>
      <c r="C14" s="339"/>
      <c r="D14" s="340"/>
      <c r="E14" s="438"/>
      <c r="F14" s="437"/>
      <c r="G14" s="437"/>
      <c r="H14" s="437"/>
      <c r="I14" s="453"/>
      <c r="J14" s="51" t="e">
        <f>IF(AND('Mapa de Riesgos'!#REF!="Muy Alta",'Mapa de Riesgos'!#REF!="Leve"),CONCATENATE("R9C",'Mapa de Riesgos'!#REF!),"")</f>
        <v>#REF!</v>
      </c>
      <c r="K14" s="52" t="e">
        <f>IF(AND('Mapa de Riesgos'!#REF!="Muy Alta",'Mapa de Riesgos'!#REF!="Leve"),CONCATENATE("R9C",'Mapa de Riesgos'!#REF!),"")</f>
        <v>#REF!</v>
      </c>
      <c r="L14" s="52" t="e">
        <f>IF(AND('Mapa de Riesgos'!#REF!="Muy Alta",'Mapa de Riesgos'!#REF!="Leve"),CONCATENATE("R9C",'Mapa de Riesgos'!#REF!),"")</f>
        <v>#REF!</v>
      </c>
      <c r="M14" s="52" t="e">
        <f>IF(AND('Mapa de Riesgos'!#REF!="Muy Alta",'Mapa de Riesgos'!#REF!="Leve"),CONCATENATE("R9C",'Mapa de Riesgos'!#REF!),"")</f>
        <v>#REF!</v>
      </c>
      <c r="N14" s="52" t="e">
        <f>IF(AND('Mapa de Riesgos'!#REF!="Muy Alta",'Mapa de Riesgos'!#REF!="Leve"),CONCATENATE("R9C",'Mapa de Riesgos'!#REF!),"")</f>
        <v>#REF!</v>
      </c>
      <c r="O14" s="53" t="e">
        <f>IF(AND('Mapa de Riesgos'!#REF!="Muy Alta",'Mapa de Riesgos'!#REF!="Leve"),CONCATENATE("R9C",'Mapa de Riesgos'!#REF!),"")</f>
        <v>#REF!</v>
      </c>
      <c r="P14" s="51" t="e">
        <f>IF(AND('Mapa de Riesgos'!#REF!="Muy Alta",'Mapa de Riesgos'!#REF!="Menor"),CONCATENATE("R9C",'Mapa de Riesgos'!#REF!),"")</f>
        <v>#REF!</v>
      </c>
      <c r="Q14" s="52" t="e">
        <f>IF(AND('Mapa de Riesgos'!#REF!="Muy Alta",'Mapa de Riesgos'!#REF!="Menor"),CONCATENATE("R9C",'Mapa de Riesgos'!#REF!),"")</f>
        <v>#REF!</v>
      </c>
      <c r="R14" s="52" t="e">
        <f>IF(AND('Mapa de Riesgos'!#REF!="Muy Alta",'Mapa de Riesgos'!#REF!="Menor"),CONCATENATE("R9C",'Mapa de Riesgos'!#REF!),"")</f>
        <v>#REF!</v>
      </c>
      <c r="S14" s="52" t="e">
        <f>IF(AND('Mapa de Riesgos'!#REF!="Muy Alta",'Mapa de Riesgos'!#REF!="Menor"),CONCATENATE("R9C",'Mapa de Riesgos'!#REF!),"")</f>
        <v>#REF!</v>
      </c>
      <c r="T14" s="52" t="e">
        <f>IF(AND('Mapa de Riesgos'!#REF!="Muy Alta",'Mapa de Riesgos'!#REF!="Menor"),CONCATENATE("R9C",'Mapa de Riesgos'!#REF!),"")</f>
        <v>#REF!</v>
      </c>
      <c r="U14" s="53" t="e">
        <f>IF(AND('Mapa de Riesgos'!#REF!="Muy Alta",'Mapa de Riesgos'!#REF!="Menor"),CONCATENATE("R9C",'Mapa de Riesgos'!#REF!),"")</f>
        <v>#REF!</v>
      </c>
      <c r="V14" s="51" t="e">
        <f>IF(AND('Mapa de Riesgos'!#REF!="Muy Alta",'Mapa de Riesgos'!#REF!="Moderado"),CONCATENATE("R9C",'Mapa de Riesgos'!#REF!),"")</f>
        <v>#REF!</v>
      </c>
      <c r="W14" s="52" t="e">
        <f>IF(AND('Mapa de Riesgos'!#REF!="Muy Alta",'Mapa de Riesgos'!#REF!="Moderado"),CONCATENATE("R9C",'Mapa de Riesgos'!#REF!),"")</f>
        <v>#REF!</v>
      </c>
      <c r="X14" s="52" t="e">
        <f>IF(AND('Mapa de Riesgos'!#REF!="Muy Alta",'Mapa de Riesgos'!#REF!="Moderado"),CONCATENATE("R9C",'Mapa de Riesgos'!#REF!),"")</f>
        <v>#REF!</v>
      </c>
      <c r="Y14" s="52" t="e">
        <f>IF(AND('Mapa de Riesgos'!#REF!="Muy Alta",'Mapa de Riesgos'!#REF!="Moderado"),CONCATENATE("R9C",'Mapa de Riesgos'!#REF!),"")</f>
        <v>#REF!</v>
      </c>
      <c r="Z14" s="52" t="e">
        <f>IF(AND('Mapa de Riesgos'!#REF!="Muy Alta",'Mapa de Riesgos'!#REF!="Moderado"),CONCATENATE("R9C",'Mapa de Riesgos'!#REF!),"")</f>
        <v>#REF!</v>
      </c>
      <c r="AA14" s="53" t="e">
        <f>IF(AND('Mapa de Riesgos'!#REF!="Muy Alta",'Mapa de Riesgos'!#REF!="Moderado"),CONCATENATE("R9C",'Mapa de Riesgos'!#REF!),"")</f>
        <v>#REF!</v>
      </c>
      <c r="AB14" s="51" t="e">
        <f>IF(AND('Mapa de Riesgos'!#REF!="Muy Alta",'Mapa de Riesgos'!#REF!="Mayor"),CONCATENATE("R9C",'Mapa de Riesgos'!#REF!),"")</f>
        <v>#REF!</v>
      </c>
      <c r="AC14" s="52" t="e">
        <f>IF(AND('Mapa de Riesgos'!#REF!="Muy Alta",'Mapa de Riesgos'!#REF!="Mayor"),CONCATENATE("R9C",'Mapa de Riesgos'!#REF!),"")</f>
        <v>#REF!</v>
      </c>
      <c r="AD14" s="52" t="e">
        <f>IF(AND('Mapa de Riesgos'!#REF!="Muy Alta",'Mapa de Riesgos'!#REF!="Mayor"),CONCATENATE("R9C",'Mapa de Riesgos'!#REF!),"")</f>
        <v>#REF!</v>
      </c>
      <c r="AE14" s="52" t="e">
        <f>IF(AND('Mapa de Riesgos'!#REF!="Muy Alta",'Mapa de Riesgos'!#REF!="Mayor"),CONCATENATE("R9C",'Mapa de Riesgos'!#REF!),"")</f>
        <v>#REF!</v>
      </c>
      <c r="AF14" s="52" t="e">
        <f>IF(AND('Mapa de Riesgos'!#REF!="Muy Alta",'Mapa de Riesgos'!#REF!="Mayor"),CONCATENATE("R9C",'Mapa de Riesgos'!#REF!),"")</f>
        <v>#REF!</v>
      </c>
      <c r="AG14" s="53" t="e">
        <f>IF(AND('Mapa de Riesgos'!#REF!="Muy Alta",'Mapa de Riesgos'!#REF!="Mayor"),CONCATENATE("R9C",'Mapa de Riesgos'!#REF!),"")</f>
        <v>#REF!</v>
      </c>
      <c r="AH14" s="54" t="e">
        <f>IF(AND('Mapa de Riesgos'!#REF!="Muy Alta",'Mapa de Riesgos'!#REF!="Catastrófico"),CONCATENATE("R9C",'Mapa de Riesgos'!#REF!),"")</f>
        <v>#REF!</v>
      </c>
      <c r="AI14" s="55" t="e">
        <f>IF(AND('Mapa de Riesgos'!#REF!="Muy Alta",'Mapa de Riesgos'!#REF!="Catastrófico"),CONCATENATE("R9C",'Mapa de Riesgos'!#REF!),"")</f>
        <v>#REF!</v>
      </c>
      <c r="AJ14" s="55" t="e">
        <f>IF(AND('Mapa de Riesgos'!#REF!="Muy Alta",'Mapa de Riesgos'!#REF!="Catastrófico"),CONCATENATE("R9C",'Mapa de Riesgos'!#REF!),"")</f>
        <v>#REF!</v>
      </c>
      <c r="AK14" s="55" t="e">
        <f>IF(AND('Mapa de Riesgos'!#REF!="Muy Alta",'Mapa de Riesgos'!#REF!="Catastrófico"),CONCATENATE("R9C",'Mapa de Riesgos'!#REF!),"")</f>
        <v>#REF!</v>
      </c>
      <c r="AL14" s="55" t="e">
        <f>IF(AND('Mapa de Riesgos'!#REF!="Muy Alta",'Mapa de Riesgos'!#REF!="Catastrófico"),CONCATENATE("R9C",'Mapa de Riesgos'!#REF!),"")</f>
        <v>#REF!</v>
      </c>
      <c r="AM14" s="56" t="e">
        <f>IF(AND('Mapa de Riesgos'!#REF!="Muy Alta",'Mapa de Riesgos'!#REF!="Catastrófico"),CONCATENATE("R9C",'Mapa de Riesgos'!#REF!),"")</f>
        <v>#REF!</v>
      </c>
      <c r="AN14" s="82"/>
      <c r="AO14" s="444"/>
      <c r="AP14" s="445"/>
      <c r="AQ14" s="445"/>
      <c r="AR14" s="445"/>
      <c r="AS14" s="445"/>
      <c r="AT14" s="446"/>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row>
    <row r="15" spans="1:91" ht="15.75" customHeight="1" thickBot="1">
      <c r="A15" s="82"/>
      <c r="B15" s="339"/>
      <c r="C15" s="339"/>
      <c r="D15" s="340"/>
      <c r="E15" s="439"/>
      <c r="F15" s="440"/>
      <c r="G15" s="440"/>
      <c r="H15" s="440"/>
      <c r="I15" s="454"/>
      <c r="J15" s="57" t="e">
        <f>IF(AND('Mapa de Riesgos'!#REF!="Muy Alta",'Mapa de Riesgos'!#REF!="Leve"),CONCATENATE("R10C",'Mapa de Riesgos'!#REF!),"")</f>
        <v>#REF!</v>
      </c>
      <c r="K15" s="58" t="e">
        <f>IF(AND('Mapa de Riesgos'!#REF!="Muy Alta",'Mapa de Riesgos'!#REF!="Leve"),CONCATENATE("R10C",'Mapa de Riesgos'!#REF!),"")</f>
        <v>#REF!</v>
      </c>
      <c r="L15" s="58" t="e">
        <f>IF(AND('Mapa de Riesgos'!#REF!="Muy Alta",'Mapa de Riesgos'!#REF!="Leve"),CONCATENATE("R10C",'Mapa de Riesgos'!#REF!),"")</f>
        <v>#REF!</v>
      </c>
      <c r="M15" s="58" t="e">
        <f>IF(AND('Mapa de Riesgos'!#REF!="Muy Alta",'Mapa de Riesgos'!#REF!="Leve"),CONCATENATE("R10C",'Mapa de Riesgos'!#REF!),"")</f>
        <v>#REF!</v>
      </c>
      <c r="N15" s="58" t="e">
        <f>IF(AND('Mapa de Riesgos'!#REF!="Muy Alta",'Mapa de Riesgos'!#REF!="Leve"),CONCATENATE("R10C",'Mapa de Riesgos'!#REF!),"")</f>
        <v>#REF!</v>
      </c>
      <c r="O15" s="59" t="e">
        <f>IF(AND('Mapa de Riesgos'!#REF!="Muy Alta",'Mapa de Riesgos'!#REF!="Leve"),CONCATENATE("R10C",'Mapa de Riesgos'!#REF!),"")</f>
        <v>#REF!</v>
      </c>
      <c r="P15" s="51" t="e">
        <f>IF(AND('Mapa de Riesgos'!#REF!="Muy Alta",'Mapa de Riesgos'!#REF!="Menor"),CONCATENATE("R10C",'Mapa de Riesgos'!#REF!),"")</f>
        <v>#REF!</v>
      </c>
      <c r="Q15" s="52" t="e">
        <f>IF(AND('Mapa de Riesgos'!#REF!="Muy Alta",'Mapa de Riesgos'!#REF!="Menor"),CONCATENATE("R10C",'Mapa de Riesgos'!#REF!),"")</f>
        <v>#REF!</v>
      </c>
      <c r="R15" s="52" t="e">
        <f>IF(AND('Mapa de Riesgos'!#REF!="Muy Alta",'Mapa de Riesgos'!#REF!="Menor"),CONCATENATE("R10C",'Mapa de Riesgos'!#REF!),"")</f>
        <v>#REF!</v>
      </c>
      <c r="S15" s="52" t="e">
        <f>IF(AND('Mapa de Riesgos'!#REF!="Muy Alta",'Mapa de Riesgos'!#REF!="Menor"),CONCATENATE("R10C",'Mapa de Riesgos'!#REF!),"")</f>
        <v>#REF!</v>
      </c>
      <c r="T15" s="52" t="e">
        <f>IF(AND('Mapa de Riesgos'!#REF!="Muy Alta",'Mapa de Riesgos'!#REF!="Menor"),CONCATENATE("R10C",'Mapa de Riesgos'!#REF!),"")</f>
        <v>#REF!</v>
      </c>
      <c r="U15" s="53" t="e">
        <f>IF(AND('Mapa de Riesgos'!#REF!="Muy Alta",'Mapa de Riesgos'!#REF!="Menor"),CONCATENATE("R10C",'Mapa de Riesgos'!#REF!),"")</f>
        <v>#REF!</v>
      </c>
      <c r="V15" s="57" t="e">
        <f>IF(AND('Mapa de Riesgos'!#REF!="Muy Alta",'Mapa de Riesgos'!#REF!="Moderado"),CONCATENATE("R10C",'Mapa de Riesgos'!#REF!),"")</f>
        <v>#REF!</v>
      </c>
      <c r="W15" s="58" t="e">
        <f>IF(AND('Mapa de Riesgos'!#REF!="Muy Alta",'Mapa de Riesgos'!#REF!="Moderado"),CONCATENATE("R10C",'Mapa de Riesgos'!#REF!),"")</f>
        <v>#REF!</v>
      </c>
      <c r="X15" s="58" t="e">
        <f>IF(AND('Mapa de Riesgos'!#REF!="Muy Alta",'Mapa de Riesgos'!#REF!="Moderado"),CONCATENATE("R10C",'Mapa de Riesgos'!#REF!),"")</f>
        <v>#REF!</v>
      </c>
      <c r="Y15" s="58" t="e">
        <f>IF(AND('Mapa de Riesgos'!#REF!="Muy Alta",'Mapa de Riesgos'!#REF!="Moderado"),CONCATENATE("R10C",'Mapa de Riesgos'!#REF!),"")</f>
        <v>#REF!</v>
      </c>
      <c r="Z15" s="58" t="e">
        <f>IF(AND('Mapa de Riesgos'!#REF!="Muy Alta",'Mapa de Riesgos'!#REF!="Moderado"),CONCATENATE("R10C",'Mapa de Riesgos'!#REF!),"")</f>
        <v>#REF!</v>
      </c>
      <c r="AA15" s="59" t="e">
        <f>IF(AND('Mapa de Riesgos'!#REF!="Muy Alta",'Mapa de Riesgos'!#REF!="Moderado"),CONCATENATE("R10C",'Mapa de Riesgos'!#REF!),"")</f>
        <v>#REF!</v>
      </c>
      <c r="AB15" s="51" t="e">
        <f>IF(AND('Mapa de Riesgos'!#REF!="Muy Alta",'Mapa de Riesgos'!#REF!="Mayor"),CONCATENATE("R10C",'Mapa de Riesgos'!#REF!),"")</f>
        <v>#REF!</v>
      </c>
      <c r="AC15" s="52" t="e">
        <f>IF(AND('Mapa de Riesgos'!#REF!="Muy Alta",'Mapa de Riesgos'!#REF!="Mayor"),CONCATENATE("R10C",'Mapa de Riesgos'!#REF!),"")</f>
        <v>#REF!</v>
      </c>
      <c r="AD15" s="52" t="e">
        <f>IF(AND('Mapa de Riesgos'!#REF!="Muy Alta",'Mapa de Riesgos'!#REF!="Mayor"),CONCATENATE("R10C",'Mapa de Riesgos'!#REF!),"")</f>
        <v>#REF!</v>
      </c>
      <c r="AE15" s="52" t="e">
        <f>IF(AND('Mapa de Riesgos'!#REF!="Muy Alta",'Mapa de Riesgos'!#REF!="Mayor"),CONCATENATE("R10C",'Mapa de Riesgos'!#REF!),"")</f>
        <v>#REF!</v>
      </c>
      <c r="AF15" s="52" t="e">
        <f>IF(AND('Mapa de Riesgos'!#REF!="Muy Alta",'Mapa de Riesgos'!#REF!="Mayor"),CONCATENATE("R10C",'Mapa de Riesgos'!#REF!),"")</f>
        <v>#REF!</v>
      </c>
      <c r="AG15" s="53" t="e">
        <f>IF(AND('Mapa de Riesgos'!#REF!="Muy Alta",'Mapa de Riesgos'!#REF!="Mayor"),CONCATENATE("R10C",'Mapa de Riesgos'!#REF!),"")</f>
        <v>#REF!</v>
      </c>
      <c r="AH15" s="60" t="e">
        <f>IF(AND('Mapa de Riesgos'!#REF!="Muy Alta",'Mapa de Riesgos'!#REF!="Catastrófico"),CONCATENATE("R10C",'Mapa de Riesgos'!#REF!),"")</f>
        <v>#REF!</v>
      </c>
      <c r="AI15" s="61" t="e">
        <f>IF(AND('Mapa de Riesgos'!#REF!="Muy Alta",'Mapa de Riesgos'!#REF!="Catastrófico"),CONCATENATE("R10C",'Mapa de Riesgos'!#REF!),"")</f>
        <v>#REF!</v>
      </c>
      <c r="AJ15" s="61" t="e">
        <f>IF(AND('Mapa de Riesgos'!#REF!="Muy Alta",'Mapa de Riesgos'!#REF!="Catastrófico"),CONCATENATE("R10C",'Mapa de Riesgos'!#REF!),"")</f>
        <v>#REF!</v>
      </c>
      <c r="AK15" s="61" t="e">
        <f>IF(AND('Mapa de Riesgos'!#REF!="Muy Alta",'Mapa de Riesgos'!#REF!="Catastrófico"),CONCATENATE("R10C",'Mapa de Riesgos'!#REF!),"")</f>
        <v>#REF!</v>
      </c>
      <c r="AL15" s="61" t="e">
        <f>IF(AND('Mapa de Riesgos'!#REF!="Muy Alta",'Mapa de Riesgos'!#REF!="Catastrófico"),CONCATENATE("R10C",'Mapa de Riesgos'!#REF!),"")</f>
        <v>#REF!</v>
      </c>
      <c r="AM15" s="62" t="e">
        <f>IF(AND('Mapa de Riesgos'!#REF!="Muy Alta",'Mapa de Riesgos'!#REF!="Catastrófico"),CONCATENATE("R10C",'Mapa de Riesgos'!#REF!),"")</f>
        <v>#REF!</v>
      </c>
      <c r="AN15" s="82"/>
      <c r="AO15" s="447"/>
      <c r="AP15" s="448"/>
      <c r="AQ15" s="448"/>
      <c r="AR15" s="448"/>
      <c r="AS15" s="448"/>
      <c r="AT15" s="449"/>
      <c r="AU15" s="82"/>
      <c r="AV15" s="82"/>
      <c r="AW15" s="82"/>
      <c r="AX15" s="82"/>
      <c r="AY15" s="82"/>
      <c r="AZ15" s="82"/>
      <c r="BA15" s="82"/>
      <c r="BB15" s="82"/>
      <c r="BC15" s="82"/>
      <c r="BD15" s="82"/>
      <c r="BE15" s="82"/>
      <c r="BF15" s="82"/>
      <c r="BG15" s="82"/>
      <c r="BH15" s="82"/>
      <c r="BI15" s="82"/>
      <c r="BJ15" s="82"/>
      <c r="BK15" s="82"/>
      <c r="BL15" s="82"/>
      <c r="BM15" s="82"/>
      <c r="BN15" s="82"/>
      <c r="BO15" s="82"/>
      <c r="BP15" s="82"/>
      <c r="BQ15" s="82"/>
      <c r="BR15" s="82"/>
      <c r="BS15" s="82"/>
      <c r="BT15" s="82"/>
      <c r="BU15" s="82"/>
      <c r="BV15" s="82"/>
      <c r="BW15" s="82"/>
      <c r="BX15" s="82"/>
    </row>
    <row r="16" spans="1:91" ht="15" customHeight="1">
      <c r="A16" s="82"/>
      <c r="B16" s="339"/>
      <c r="C16" s="339"/>
      <c r="D16" s="340"/>
      <c r="E16" s="434" t="s">
        <v>189</v>
      </c>
      <c r="F16" s="435"/>
      <c r="G16" s="435"/>
      <c r="H16" s="435"/>
      <c r="I16" s="435"/>
      <c r="J16" s="63" t="str">
        <f>IF(AND('Mapa de Riesgos'!$Y$33="Alta",'Mapa de Riesgos'!$AA$33="Leve"),CONCATENATE("R1C",'Mapa de Riesgos'!$O$33),"")</f>
        <v/>
      </c>
      <c r="K16" s="64" t="str">
        <f>IF(AND('Mapa de Riesgos'!$Y$34="Alta",'Mapa de Riesgos'!$AA$34="Leve"),CONCATENATE("R1C",'Mapa de Riesgos'!$O$34),"")</f>
        <v/>
      </c>
      <c r="L16" s="64" t="str">
        <f>IF(AND('Mapa de Riesgos'!$Y$35="Alta",'Mapa de Riesgos'!$AA$35="Leve"),CONCATENATE("R1C",'Mapa de Riesgos'!$O$35),"")</f>
        <v/>
      </c>
      <c r="M16" s="64" t="e">
        <f>IF(AND('Mapa de Riesgos'!#REF!="Alta",'Mapa de Riesgos'!#REF!="Leve"),CONCATENATE("R1C",'Mapa de Riesgos'!#REF!),"")</f>
        <v>#REF!</v>
      </c>
      <c r="N16" s="64" t="e">
        <f>IF(AND('Mapa de Riesgos'!#REF!="Alta",'Mapa de Riesgos'!#REF!="Leve"),CONCATENATE("R1C",'Mapa de Riesgos'!#REF!),"")</f>
        <v>#REF!</v>
      </c>
      <c r="O16" s="65" t="e">
        <f>IF(AND('Mapa de Riesgos'!#REF!="Alta",'Mapa de Riesgos'!#REF!="Leve"),CONCATENATE("R1C",'Mapa de Riesgos'!#REF!),"")</f>
        <v>#REF!</v>
      </c>
      <c r="P16" s="63" t="str">
        <f>IF(AND('Mapa de Riesgos'!$Y$33="Alta",'Mapa de Riesgos'!$AA$33="Menor"),CONCATENATE("R1C",'Mapa de Riesgos'!$O$33),"")</f>
        <v/>
      </c>
      <c r="Q16" s="64" t="str">
        <f>IF(AND('Mapa de Riesgos'!$Y$34="Alta",'Mapa de Riesgos'!$AA$34="Menor"),CONCATENATE("R1C",'Mapa de Riesgos'!$O$34),"")</f>
        <v/>
      </c>
      <c r="R16" s="64" t="str">
        <f>IF(AND('Mapa de Riesgos'!$Y$35="Alta",'Mapa de Riesgos'!$AA$35="Menor"),CONCATENATE("R1C",'Mapa de Riesgos'!$O$35),"")</f>
        <v/>
      </c>
      <c r="S16" s="64" t="e">
        <f>IF(AND('Mapa de Riesgos'!#REF!="Alta",'Mapa de Riesgos'!#REF!="Menor"),CONCATENATE("R1C",'Mapa de Riesgos'!#REF!),"")</f>
        <v>#REF!</v>
      </c>
      <c r="T16" s="64" t="e">
        <f>IF(AND('Mapa de Riesgos'!#REF!="Alta",'Mapa de Riesgos'!#REF!="Menor"),CONCATENATE("R1C",'Mapa de Riesgos'!#REF!),"")</f>
        <v>#REF!</v>
      </c>
      <c r="U16" s="65" t="e">
        <f>IF(AND('Mapa de Riesgos'!#REF!="Alta",'Mapa de Riesgos'!#REF!="Menor"),CONCATENATE("R1C",'Mapa de Riesgos'!#REF!),"")</f>
        <v>#REF!</v>
      </c>
      <c r="V16" s="45" t="str">
        <f>IF(AND('Mapa de Riesgos'!$Y$33="Alta",'Mapa de Riesgos'!$AA$33="Moderado"),CONCATENATE("R1C",'Mapa de Riesgos'!$O$33),"")</f>
        <v/>
      </c>
      <c r="W16" s="46" t="str">
        <f>IF(AND('Mapa de Riesgos'!$Y$34="Alta",'Mapa de Riesgos'!$AA$34="Moderado"),CONCATENATE("R1C",'Mapa de Riesgos'!$O$34),"")</f>
        <v/>
      </c>
      <c r="X16" s="46" t="str">
        <f>IF(AND('Mapa de Riesgos'!$Y$35="Alta",'Mapa de Riesgos'!$AA$35="Moderado"),CONCATENATE("R1C",'Mapa de Riesgos'!$O$35),"")</f>
        <v/>
      </c>
      <c r="Y16" s="46" t="e">
        <f>IF(AND('Mapa de Riesgos'!#REF!="Alta",'Mapa de Riesgos'!#REF!="Moderado"),CONCATENATE("R1C",'Mapa de Riesgos'!#REF!),"")</f>
        <v>#REF!</v>
      </c>
      <c r="Z16" s="46" t="e">
        <f>IF(AND('Mapa de Riesgos'!#REF!="Alta",'Mapa de Riesgos'!#REF!="Moderado"),CONCATENATE("R1C",'Mapa de Riesgos'!#REF!),"")</f>
        <v>#REF!</v>
      </c>
      <c r="AA16" s="47" t="e">
        <f>IF(AND('Mapa de Riesgos'!#REF!="Alta",'Mapa de Riesgos'!#REF!="Moderado"),CONCATENATE("R1C",'Mapa de Riesgos'!#REF!),"")</f>
        <v>#REF!</v>
      </c>
      <c r="AB16" s="45" t="str">
        <f>IF(AND('Mapa de Riesgos'!$Y$33="Alta",'Mapa de Riesgos'!$AA$33="Mayor"),CONCATENATE("R1C",'Mapa de Riesgos'!$O$33),"")</f>
        <v/>
      </c>
      <c r="AC16" s="46" t="str">
        <f>IF(AND('Mapa de Riesgos'!$Y$34="Alta",'Mapa de Riesgos'!$AA$34="Mayor"),CONCATENATE("R1C",'Mapa de Riesgos'!$O$34),"")</f>
        <v/>
      </c>
      <c r="AD16" s="46" t="str">
        <f>IF(AND('Mapa de Riesgos'!$Y$35="Alta",'Mapa de Riesgos'!$AA$35="Mayor"),CONCATENATE("R1C",'Mapa de Riesgos'!$O$35),"")</f>
        <v/>
      </c>
      <c r="AE16" s="46" t="e">
        <f>IF(AND('Mapa de Riesgos'!#REF!="Alta",'Mapa de Riesgos'!#REF!="Mayor"),CONCATENATE("R1C",'Mapa de Riesgos'!#REF!),"")</f>
        <v>#REF!</v>
      </c>
      <c r="AF16" s="46" t="e">
        <f>IF(AND('Mapa de Riesgos'!#REF!="Alta",'Mapa de Riesgos'!#REF!="Mayor"),CONCATENATE("R1C",'Mapa de Riesgos'!#REF!),"")</f>
        <v>#REF!</v>
      </c>
      <c r="AG16" s="47" t="e">
        <f>IF(AND('Mapa de Riesgos'!#REF!="Alta",'Mapa de Riesgos'!#REF!="Mayor"),CONCATENATE("R1C",'Mapa de Riesgos'!#REF!),"")</f>
        <v>#REF!</v>
      </c>
      <c r="AH16" s="48" t="str">
        <f>IF(AND('Mapa de Riesgos'!$Y$33="Alta",'Mapa de Riesgos'!$AA$33="Catastrófico"),CONCATENATE("R1C",'Mapa de Riesgos'!$O$33),"")</f>
        <v/>
      </c>
      <c r="AI16" s="49" t="str">
        <f>IF(AND('Mapa de Riesgos'!$Y$34="Alta",'Mapa de Riesgos'!$AA$34="Catastrófico"),CONCATENATE("R1C",'Mapa de Riesgos'!$O$34),"")</f>
        <v/>
      </c>
      <c r="AJ16" s="49" t="str">
        <f>IF(AND('Mapa de Riesgos'!$Y$35="Alta",'Mapa de Riesgos'!$AA$35="Catastrófico"),CONCATENATE("R1C",'Mapa de Riesgos'!$O$35),"")</f>
        <v/>
      </c>
      <c r="AK16" s="49" t="e">
        <f>IF(AND('Mapa de Riesgos'!#REF!="Alta",'Mapa de Riesgos'!#REF!="Catastrófico"),CONCATENATE("R1C",'Mapa de Riesgos'!#REF!),"")</f>
        <v>#REF!</v>
      </c>
      <c r="AL16" s="49" t="e">
        <f>IF(AND('Mapa de Riesgos'!#REF!="Alta",'Mapa de Riesgos'!#REF!="Catastrófico"),CONCATENATE("R1C",'Mapa de Riesgos'!#REF!),"")</f>
        <v>#REF!</v>
      </c>
      <c r="AM16" s="50" t="e">
        <f>IF(AND('Mapa de Riesgos'!#REF!="Alta",'Mapa de Riesgos'!#REF!="Catastrófico"),CONCATENATE("R1C",'Mapa de Riesgos'!#REF!),"")</f>
        <v>#REF!</v>
      </c>
      <c r="AN16" s="82"/>
      <c r="AO16" s="425" t="s">
        <v>190</v>
      </c>
      <c r="AP16" s="426"/>
      <c r="AQ16" s="426"/>
      <c r="AR16" s="426"/>
      <c r="AS16" s="426"/>
      <c r="AT16" s="427"/>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row>
    <row r="17" spans="1:76" ht="15" customHeight="1">
      <c r="A17" s="82"/>
      <c r="B17" s="339"/>
      <c r="C17" s="339"/>
      <c r="D17" s="340"/>
      <c r="E17" s="436"/>
      <c r="F17" s="437"/>
      <c r="G17" s="437"/>
      <c r="H17" s="437"/>
      <c r="I17" s="437"/>
      <c r="J17" s="66" t="e">
        <f>IF(AND('Mapa de Riesgos'!#REF!="Alta",'Mapa de Riesgos'!#REF!="Leve"),CONCATENATE("R2C",'Mapa de Riesgos'!#REF!),"")</f>
        <v>#REF!</v>
      </c>
      <c r="K17" s="67" t="e">
        <f>IF(AND('Mapa de Riesgos'!#REF!="Alta",'Mapa de Riesgos'!#REF!="Leve"),CONCATENATE("R2C",'Mapa de Riesgos'!#REF!),"")</f>
        <v>#REF!</v>
      </c>
      <c r="L17" s="67" t="e">
        <f>IF(AND('Mapa de Riesgos'!#REF!="Alta",'Mapa de Riesgos'!#REF!="Leve"),CONCATENATE("R2C",'Mapa de Riesgos'!#REF!),"")</f>
        <v>#REF!</v>
      </c>
      <c r="M17" s="67" t="e">
        <f>IF(AND('Mapa de Riesgos'!#REF!="Alta",'Mapa de Riesgos'!#REF!="Leve"),CONCATENATE("R2C",'Mapa de Riesgos'!#REF!),"")</f>
        <v>#REF!</v>
      </c>
      <c r="N17" s="67" t="e">
        <f>IF(AND('Mapa de Riesgos'!#REF!="Alta",'Mapa de Riesgos'!#REF!="Leve"),CONCATENATE("R2C",'Mapa de Riesgos'!#REF!),"")</f>
        <v>#REF!</v>
      </c>
      <c r="O17" s="68" t="e">
        <f>IF(AND('Mapa de Riesgos'!#REF!="Alta",'Mapa de Riesgos'!#REF!="Leve"),CONCATENATE("R2C",'Mapa de Riesgos'!#REF!),"")</f>
        <v>#REF!</v>
      </c>
      <c r="P17" s="66" t="e">
        <f>IF(AND('Mapa de Riesgos'!#REF!="Alta",'Mapa de Riesgos'!#REF!="Menor"),CONCATENATE("R2C",'Mapa de Riesgos'!#REF!),"")</f>
        <v>#REF!</v>
      </c>
      <c r="Q17" s="67" t="e">
        <f>IF(AND('Mapa de Riesgos'!#REF!="Alta",'Mapa de Riesgos'!#REF!="Menor"),CONCATENATE("R2C",'Mapa de Riesgos'!#REF!),"")</f>
        <v>#REF!</v>
      </c>
      <c r="R17" s="67" t="e">
        <f>IF(AND('Mapa de Riesgos'!#REF!="Alta",'Mapa de Riesgos'!#REF!="Menor"),CONCATENATE("R2C",'Mapa de Riesgos'!#REF!),"")</f>
        <v>#REF!</v>
      </c>
      <c r="S17" s="67" t="e">
        <f>IF(AND('Mapa de Riesgos'!#REF!="Alta",'Mapa de Riesgos'!#REF!="Menor"),CONCATENATE("R2C",'Mapa de Riesgos'!#REF!),"")</f>
        <v>#REF!</v>
      </c>
      <c r="T17" s="67" t="e">
        <f>IF(AND('Mapa de Riesgos'!#REF!="Alta",'Mapa de Riesgos'!#REF!="Menor"),CONCATENATE("R2C",'Mapa de Riesgos'!#REF!),"")</f>
        <v>#REF!</v>
      </c>
      <c r="U17" s="68" t="e">
        <f>IF(AND('Mapa de Riesgos'!#REF!="Alta",'Mapa de Riesgos'!#REF!="Menor"),CONCATENATE("R2C",'Mapa de Riesgos'!#REF!),"")</f>
        <v>#REF!</v>
      </c>
      <c r="V17" s="51" t="e">
        <f>IF(AND('Mapa de Riesgos'!#REF!="Alta",'Mapa de Riesgos'!#REF!="Moderado"),CONCATENATE("R2C",'Mapa de Riesgos'!#REF!),"")</f>
        <v>#REF!</v>
      </c>
      <c r="W17" s="52" t="e">
        <f>IF(AND('Mapa de Riesgos'!#REF!="Alta",'Mapa de Riesgos'!#REF!="Moderado"),CONCATENATE("R2C",'Mapa de Riesgos'!#REF!),"")</f>
        <v>#REF!</v>
      </c>
      <c r="X17" s="52" t="e">
        <f>IF(AND('Mapa de Riesgos'!#REF!="Alta",'Mapa de Riesgos'!#REF!="Moderado"),CONCATENATE("R2C",'Mapa de Riesgos'!#REF!),"")</f>
        <v>#REF!</v>
      </c>
      <c r="Y17" s="52" t="e">
        <f>IF(AND('Mapa de Riesgos'!#REF!="Alta",'Mapa de Riesgos'!#REF!="Moderado"),CONCATENATE("R2C",'Mapa de Riesgos'!#REF!),"")</f>
        <v>#REF!</v>
      </c>
      <c r="Z17" s="52" t="e">
        <f>IF(AND('Mapa de Riesgos'!#REF!="Alta",'Mapa de Riesgos'!#REF!="Moderado"),CONCATENATE("R2C",'Mapa de Riesgos'!#REF!),"")</f>
        <v>#REF!</v>
      </c>
      <c r="AA17" s="53" t="e">
        <f>IF(AND('Mapa de Riesgos'!#REF!="Alta",'Mapa de Riesgos'!#REF!="Moderado"),CONCATENATE("R2C",'Mapa de Riesgos'!#REF!),"")</f>
        <v>#REF!</v>
      </c>
      <c r="AB17" s="51" t="e">
        <f>IF(AND('Mapa de Riesgos'!#REF!="Alta",'Mapa de Riesgos'!#REF!="Mayor"),CONCATENATE("R2C",'Mapa de Riesgos'!#REF!),"")</f>
        <v>#REF!</v>
      </c>
      <c r="AC17" s="52" t="e">
        <f>IF(AND('Mapa de Riesgos'!#REF!="Alta",'Mapa de Riesgos'!#REF!="Mayor"),CONCATENATE("R2C",'Mapa de Riesgos'!#REF!),"")</f>
        <v>#REF!</v>
      </c>
      <c r="AD17" s="52" t="e">
        <f>IF(AND('Mapa de Riesgos'!#REF!="Alta",'Mapa de Riesgos'!#REF!="Mayor"),CONCATENATE("R2C",'Mapa de Riesgos'!#REF!),"")</f>
        <v>#REF!</v>
      </c>
      <c r="AE17" s="52" t="e">
        <f>IF(AND('Mapa de Riesgos'!#REF!="Alta",'Mapa de Riesgos'!#REF!="Mayor"),CONCATENATE("R2C",'Mapa de Riesgos'!#REF!),"")</f>
        <v>#REF!</v>
      </c>
      <c r="AF17" s="52" t="e">
        <f>IF(AND('Mapa de Riesgos'!#REF!="Alta",'Mapa de Riesgos'!#REF!="Mayor"),CONCATENATE("R2C",'Mapa de Riesgos'!#REF!),"")</f>
        <v>#REF!</v>
      </c>
      <c r="AG17" s="53" t="e">
        <f>IF(AND('Mapa de Riesgos'!#REF!="Alta",'Mapa de Riesgos'!#REF!="Mayor"),CONCATENATE("R2C",'Mapa de Riesgos'!#REF!),"")</f>
        <v>#REF!</v>
      </c>
      <c r="AH17" s="54" t="e">
        <f>IF(AND('Mapa de Riesgos'!#REF!="Alta",'Mapa de Riesgos'!#REF!="Catastrófico"),CONCATENATE("R2C",'Mapa de Riesgos'!#REF!),"")</f>
        <v>#REF!</v>
      </c>
      <c r="AI17" s="55" t="e">
        <f>IF(AND('Mapa de Riesgos'!#REF!="Alta",'Mapa de Riesgos'!#REF!="Catastrófico"),CONCATENATE("R2C",'Mapa de Riesgos'!#REF!),"")</f>
        <v>#REF!</v>
      </c>
      <c r="AJ17" s="55" t="e">
        <f>IF(AND('Mapa de Riesgos'!#REF!="Alta",'Mapa de Riesgos'!#REF!="Catastrófico"),CONCATENATE("R2C",'Mapa de Riesgos'!#REF!),"")</f>
        <v>#REF!</v>
      </c>
      <c r="AK17" s="55" t="e">
        <f>IF(AND('Mapa de Riesgos'!#REF!="Alta",'Mapa de Riesgos'!#REF!="Catastrófico"),CONCATENATE("R2C",'Mapa de Riesgos'!#REF!),"")</f>
        <v>#REF!</v>
      </c>
      <c r="AL17" s="55" t="e">
        <f>IF(AND('Mapa de Riesgos'!#REF!="Alta",'Mapa de Riesgos'!#REF!="Catastrófico"),CONCATENATE("R2C",'Mapa de Riesgos'!#REF!),"")</f>
        <v>#REF!</v>
      </c>
      <c r="AM17" s="56" t="e">
        <f>IF(AND('Mapa de Riesgos'!#REF!="Alta",'Mapa de Riesgos'!#REF!="Catastrófico"),CONCATENATE("R2C",'Mapa de Riesgos'!#REF!),"")</f>
        <v>#REF!</v>
      </c>
      <c r="AN17" s="82"/>
      <c r="AO17" s="428"/>
      <c r="AP17" s="429"/>
      <c r="AQ17" s="429"/>
      <c r="AR17" s="429"/>
      <c r="AS17" s="429"/>
      <c r="AT17" s="430"/>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row>
    <row r="18" spans="1:76" ht="15" customHeight="1">
      <c r="A18" s="82"/>
      <c r="B18" s="339"/>
      <c r="C18" s="339"/>
      <c r="D18" s="340"/>
      <c r="E18" s="438"/>
      <c r="F18" s="437"/>
      <c r="G18" s="437"/>
      <c r="H18" s="437"/>
      <c r="I18" s="437"/>
      <c r="J18" s="66" t="e">
        <f>IF(AND('Mapa de Riesgos'!#REF!="Alta",'Mapa de Riesgos'!#REF!="Leve"),CONCATENATE("R3C",'Mapa de Riesgos'!#REF!),"")</f>
        <v>#REF!</v>
      </c>
      <c r="K18" s="67" t="e">
        <f>IF(AND('Mapa de Riesgos'!#REF!="Alta",'Mapa de Riesgos'!#REF!="Leve"),CONCATENATE("R3C",'Mapa de Riesgos'!#REF!),"")</f>
        <v>#REF!</v>
      </c>
      <c r="L18" s="67" t="e">
        <f>IF(AND('Mapa de Riesgos'!#REF!="Alta",'Mapa de Riesgos'!#REF!="Leve"),CONCATENATE("R3C",'Mapa de Riesgos'!#REF!),"")</f>
        <v>#REF!</v>
      </c>
      <c r="M18" s="67" t="e">
        <f>IF(AND('Mapa de Riesgos'!#REF!="Alta",'Mapa de Riesgos'!#REF!="Leve"),CONCATENATE("R3C",'Mapa de Riesgos'!#REF!),"")</f>
        <v>#REF!</v>
      </c>
      <c r="N18" s="67" t="e">
        <f>IF(AND('Mapa de Riesgos'!#REF!="Alta",'Mapa de Riesgos'!#REF!="Leve"),CONCATENATE("R3C",'Mapa de Riesgos'!#REF!),"")</f>
        <v>#REF!</v>
      </c>
      <c r="O18" s="68" t="e">
        <f>IF(AND('Mapa de Riesgos'!#REF!="Alta",'Mapa de Riesgos'!#REF!="Leve"),CONCATENATE("R3C",'Mapa de Riesgos'!#REF!),"")</f>
        <v>#REF!</v>
      </c>
      <c r="P18" s="66" t="e">
        <f>IF(AND('Mapa de Riesgos'!#REF!="Alta",'Mapa de Riesgos'!#REF!="Menor"),CONCATENATE("R3C",'Mapa de Riesgos'!#REF!),"")</f>
        <v>#REF!</v>
      </c>
      <c r="Q18" s="67" t="e">
        <f>IF(AND('Mapa de Riesgos'!#REF!="Alta",'Mapa de Riesgos'!#REF!="Menor"),CONCATENATE("R3C",'Mapa de Riesgos'!#REF!),"")</f>
        <v>#REF!</v>
      </c>
      <c r="R18" s="67" t="e">
        <f>IF(AND('Mapa de Riesgos'!#REF!="Alta",'Mapa de Riesgos'!#REF!="Menor"),CONCATENATE("R3C",'Mapa de Riesgos'!#REF!),"")</f>
        <v>#REF!</v>
      </c>
      <c r="S18" s="67" t="e">
        <f>IF(AND('Mapa de Riesgos'!#REF!="Alta",'Mapa de Riesgos'!#REF!="Menor"),CONCATENATE("R3C",'Mapa de Riesgos'!#REF!),"")</f>
        <v>#REF!</v>
      </c>
      <c r="T18" s="67" t="e">
        <f>IF(AND('Mapa de Riesgos'!#REF!="Alta",'Mapa de Riesgos'!#REF!="Menor"),CONCATENATE("R3C",'Mapa de Riesgos'!#REF!),"")</f>
        <v>#REF!</v>
      </c>
      <c r="U18" s="68" t="e">
        <f>IF(AND('Mapa de Riesgos'!#REF!="Alta",'Mapa de Riesgos'!#REF!="Menor"),CONCATENATE("R3C",'Mapa de Riesgos'!#REF!),"")</f>
        <v>#REF!</v>
      </c>
      <c r="V18" s="51" t="e">
        <f>IF(AND('Mapa de Riesgos'!#REF!="Alta",'Mapa de Riesgos'!#REF!="Moderado"),CONCATENATE("R3C",'Mapa de Riesgos'!#REF!),"")</f>
        <v>#REF!</v>
      </c>
      <c r="W18" s="52" t="e">
        <f>IF(AND('Mapa de Riesgos'!#REF!="Alta",'Mapa de Riesgos'!#REF!="Moderado"),CONCATENATE("R3C",'Mapa de Riesgos'!#REF!),"")</f>
        <v>#REF!</v>
      </c>
      <c r="X18" s="52" t="e">
        <f>IF(AND('Mapa de Riesgos'!#REF!="Alta",'Mapa de Riesgos'!#REF!="Moderado"),CONCATENATE("R3C",'Mapa de Riesgos'!#REF!),"")</f>
        <v>#REF!</v>
      </c>
      <c r="Y18" s="52" t="e">
        <f>IF(AND('Mapa de Riesgos'!#REF!="Alta",'Mapa de Riesgos'!#REF!="Moderado"),CONCATENATE("R3C",'Mapa de Riesgos'!#REF!),"")</f>
        <v>#REF!</v>
      </c>
      <c r="Z18" s="52" t="e">
        <f>IF(AND('Mapa de Riesgos'!#REF!="Alta",'Mapa de Riesgos'!#REF!="Moderado"),CONCATENATE("R3C",'Mapa de Riesgos'!#REF!),"")</f>
        <v>#REF!</v>
      </c>
      <c r="AA18" s="53" t="e">
        <f>IF(AND('Mapa de Riesgos'!#REF!="Alta",'Mapa de Riesgos'!#REF!="Moderado"),CONCATENATE("R3C",'Mapa de Riesgos'!#REF!),"")</f>
        <v>#REF!</v>
      </c>
      <c r="AB18" s="51" t="e">
        <f>IF(AND('Mapa de Riesgos'!#REF!="Alta",'Mapa de Riesgos'!#REF!="Mayor"),CONCATENATE("R3C",'Mapa de Riesgos'!#REF!),"")</f>
        <v>#REF!</v>
      </c>
      <c r="AC18" s="52" t="e">
        <f>IF(AND('Mapa de Riesgos'!#REF!="Alta",'Mapa de Riesgos'!#REF!="Mayor"),CONCATENATE("R3C",'Mapa de Riesgos'!#REF!),"")</f>
        <v>#REF!</v>
      </c>
      <c r="AD18" s="52" t="e">
        <f>IF(AND('Mapa de Riesgos'!#REF!="Alta",'Mapa de Riesgos'!#REF!="Mayor"),CONCATENATE("R3C",'Mapa de Riesgos'!#REF!),"")</f>
        <v>#REF!</v>
      </c>
      <c r="AE18" s="52" t="e">
        <f>IF(AND('Mapa de Riesgos'!#REF!="Alta",'Mapa de Riesgos'!#REF!="Mayor"),CONCATENATE("R3C",'Mapa de Riesgos'!#REF!),"")</f>
        <v>#REF!</v>
      </c>
      <c r="AF18" s="52" t="e">
        <f>IF(AND('Mapa de Riesgos'!#REF!="Alta",'Mapa de Riesgos'!#REF!="Mayor"),CONCATENATE("R3C",'Mapa de Riesgos'!#REF!),"")</f>
        <v>#REF!</v>
      </c>
      <c r="AG18" s="53" t="e">
        <f>IF(AND('Mapa de Riesgos'!#REF!="Alta",'Mapa de Riesgos'!#REF!="Mayor"),CONCATENATE("R3C",'Mapa de Riesgos'!#REF!),"")</f>
        <v>#REF!</v>
      </c>
      <c r="AH18" s="54" t="e">
        <f>IF(AND('Mapa de Riesgos'!#REF!="Alta",'Mapa de Riesgos'!#REF!="Catastrófico"),CONCATENATE("R3C",'Mapa de Riesgos'!#REF!),"")</f>
        <v>#REF!</v>
      </c>
      <c r="AI18" s="55" t="e">
        <f>IF(AND('Mapa de Riesgos'!#REF!="Alta",'Mapa de Riesgos'!#REF!="Catastrófico"),CONCATENATE("R3C",'Mapa de Riesgos'!#REF!),"")</f>
        <v>#REF!</v>
      </c>
      <c r="AJ18" s="55" t="e">
        <f>IF(AND('Mapa de Riesgos'!#REF!="Alta",'Mapa de Riesgos'!#REF!="Catastrófico"),CONCATENATE("R3C",'Mapa de Riesgos'!#REF!),"")</f>
        <v>#REF!</v>
      </c>
      <c r="AK18" s="55" t="e">
        <f>IF(AND('Mapa de Riesgos'!#REF!="Alta",'Mapa de Riesgos'!#REF!="Catastrófico"),CONCATENATE("R3C",'Mapa de Riesgos'!#REF!),"")</f>
        <v>#REF!</v>
      </c>
      <c r="AL18" s="55" t="e">
        <f>IF(AND('Mapa de Riesgos'!#REF!="Alta",'Mapa de Riesgos'!#REF!="Catastrófico"),CONCATENATE("R3C",'Mapa de Riesgos'!#REF!),"")</f>
        <v>#REF!</v>
      </c>
      <c r="AM18" s="56" t="e">
        <f>IF(AND('Mapa de Riesgos'!#REF!="Alta",'Mapa de Riesgos'!#REF!="Catastrófico"),CONCATENATE("R3C",'Mapa de Riesgos'!#REF!),"")</f>
        <v>#REF!</v>
      </c>
      <c r="AN18" s="82"/>
      <c r="AO18" s="428"/>
      <c r="AP18" s="429"/>
      <c r="AQ18" s="429"/>
      <c r="AR18" s="429"/>
      <c r="AS18" s="429"/>
      <c r="AT18" s="430"/>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row>
    <row r="19" spans="1:76" ht="15" customHeight="1">
      <c r="A19" s="82"/>
      <c r="B19" s="339"/>
      <c r="C19" s="339"/>
      <c r="D19" s="340"/>
      <c r="E19" s="438"/>
      <c r="F19" s="437"/>
      <c r="G19" s="437"/>
      <c r="H19" s="437"/>
      <c r="I19" s="437"/>
      <c r="J19" s="66" t="e">
        <f>IF(AND('Mapa de Riesgos'!#REF!="Alta",'Mapa de Riesgos'!#REF!="Leve"),CONCATENATE("R4C",'Mapa de Riesgos'!#REF!),"")</f>
        <v>#REF!</v>
      </c>
      <c r="K19" s="67" t="e">
        <f>IF(AND('Mapa de Riesgos'!#REF!="Alta",'Mapa de Riesgos'!#REF!="Leve"),CONCATENATE("R4C",'Mapa de Riesgos'!#REF!),"")</f>
        <v>#REF!</v>
      </c>
      <c r="L19" s="67" t="e">
        <f>IF(AND('Mapa de Riesgos'!#REF!="Alta",'Mapa de Riesgos'!#REF!="Leve"),CONCATENATE("R4C",'Mapa de Riesgos'!#REF!),"")</f>
        <v>#REF!</v>
      </c>
      <c r="M19" s="67" t="e">
        <f>IF(AND('Mapa de Riesgos'!#REF!="Alta",'Mapa de Riesgos'!#REF!="Leve"),CONCATENATE("R4C",'Mapa de Riesgos'!#REF!),"")</f>
        <v>#REF!</v>
      </c>
      <c r="N19" s="67" t="e">
        <f>IF(AND('Mapa de Riesgos'!#REF!="Alta",'Mapa de Riesgos'!#REF!="Leve"),CONCATENATE("R4C",'Mapa de Riesgos'!#REF!),"")</f>
        <v>#REF!</v>
      </c>
      <c r="O19" s="68" t="e">
        <f>IF(AND('Mapa de Riesgos'!#REF!="Alta",'Mapa de Riesgos'!#REF!="Leve"),CONCATENATE("R4C",'Mapa de Riesgos'!#REF!),"")</f>
        <v>#REF!</v>
      </c>
      <c r="P19" s="66" t="e">
        <f>IF(AND('Mapa de Riesgos'!#REF!="Alta",'Mapa de Riesgos'!#REF!="Menor"),CONCATENATE("R4C",'Mapa de Riesgos'!#REF!),"")</f>
        <v>#REF!</v>
      </c>
      <c r="Q19" s="67" t="e">
        <f>IF(AND('Mapa de Riesgos'!#REF!="Alta",'Mapa de Riesgos'!#REF!="Menor"),CONCATENATE("R4C",'Mapa de Riesgos'!#REF!),"")</f>
        <v>#REF!</v>
      </c>
      <c r="R19" s="67" t="e">
        <f>IF(AND('Mapa de Riesgos'!#REF!="Alta",'Mapa de Riesgos'!#REF!="Menor"),CONCATENATE("R4C",'Mapa de Riesgos'!#REF!),"")</f>
        <v>#REF!</v>
      </c>
      <c r="S19" s="67" t="e">
        <f>IF(AND('Mapa de Riesgos'!#REF!="Alta",'Mapa de Riesgos'!#REF!="Menor"),CONCATENATE("R4C",'Mapa de Riesgos'!#REF!),"")</f>
        <v>#REF!</v>
      </c>
      <c r="T19" s="67" t="e">
        <f>IF(AND('Mapa de Riesgos'!#REF!="Alta",'Mapa de Riesgos'!#REF!="Menor"),CONCATENATE("R4C",'Mapa de Riesgos'!#REF!),"")</f>
        <v>#REF!</v>
      </c>
      <c r="U19" s="68" t="e">
        <f>IF(AND('Mapa de Riesgos'!#REF!="Alta",'Mapa de Riesgos'!#REF!="Menor"),CONCATENATE("R4C",'Mapa de Riesgos'!#REF!),"")</f>
        <v>#REF!</v>
      </c>
      <c r="V19" s="51" t="e">
        <f>IF(AND('Mapa de Riesgos'!#REF!="Alta",'Mapa de Riesgos'!#REF!="Moderado"),CONCATENATE("R4C",'Mapa de Riesgos'!#REF!),"")</f>
        <v>#REF!</v>
      </c>
      <c r="W19" s="52" t="e">
        <f>IF(AND('Mapa de Riesgos'!#REF!="Alta",'Mapa de Riesgos'!#REF!="Moderado"),CONCATENATE("R4C",'Mapa de Riesgos'!#REF!),"")</f>
        <v>#REF!</v>
      </c>
      <c r="X19" s="52" t="e">
        <f>IF(AND('Mapa de Riesgos'!#REF!="Alta",'Mapa de Riesgos'!#REF!="Moderado"),CONCATENATE("R4C",'Mapa de Riesgos'!#REF!),"")</f>
        <v>#REF!</v>
      </c>
      <c r="Y19" s="52" t="e">
        <f>IF(AND('Mapa de Riesgos'!#REF!="Alta",'Mapa de Riesgos'!#REF!="Moderado"),CONCATENATE("R4C",'Mapa de Riesgos'!#REF!),"")</f>
        <v>#REF!</v>
      </c>
      <c r="Z19" s="52" t="e">
        <f>IF(AND('Mapa de Riesgos'!#REF!="Alta",'Mapa de Riesgos'!#REF!="Moderado"),CONCATENATE("R4C",'Mapa de Riesgos'!#REF!),"")</f>
        <v>#REF!</v>
      </c>
      <c r="AA19" s="53" t="e">
        <f>IF(AND('Mapa de Riesgos'!#REF!="Alta",'Mapa de Riesgos'!#REF!="Moderado"),CONCATENATE("R4C",'Mapa de Riesgos'!#REF!),"")</f>
        <v>#REF!</v>
      </c>
      <c r="AB19" s="51" t="e">
        <f>IF(AND('Mapa de Riesgos'!#REF!="Alta",'Mapa de Riesgos'!#REF!="Mayor"),CONCATENATE("R4C",'Mapa de Riesgos'!#REF!),"")</f>
        <v>#REF!</v>
      </c>
      <c r="AC19" s="52" t="e">
        <f>IF(AND('Mapa de Riesgos'!#REF!="Alta",'Mapa de Riesgos'!#REF!="Mayor"),CONCATENATE("R4C",'Mapa de Riesgos'!#REF!),"")</f>
        <v>#REF!</v>
      </c>
      <c r="AD19" s="52" t="e">
        <f>IF(AND('Mapa de Riesgos'!#REF!="Alta",'Mapa de Riesgos'!#REF!="Mayor"),CONCATENATE("R4C",'Mapa de Riesgos'!#REF!),"")</f>
        <v>#REF!</v>
      </c>
      <c r="AE19" s="52" t="e">
        <f>IF(AND('Mapa de Riesgos'!#REF!="Alta",'Mapa de Riesgos'!#REF!="Mayor"),CONCATENATE("R4C",'Mapa de Riesgos'!#REF!),"")</f>
        <v>#REF!</v>
      </c>
      <c r="AF19" s="52" t="e">
        <f>IF(AND('Mapa de Riesgos'!#REF!="Alta",'Mapa de Riesgos'!#REF!="Mayor"),CONCATENATE("R4C",'Mapa de Riesgos'!#REF!),"")</f>
        <v>#REF!</v>
      </c>
      <c r="AG19" s="53" t="e">
        <f>IF(AND('Mapa de Riesgos'!#REF!="Alta",'Mapa de Riesgos'!#REF!="Mayor"),CONCATENATE("R4C",'Mapa de Riesgos'!#REF!),"")</f>
        <v>#REF!</v>
      </c>
      <c r="AH19" s="54" t="e">
        <f>IF(AND('Mapa de Riesgos'!#REF!="Alta",'Mapa de Riesgos'!#REF!="Catastrófico"),CONCATENATE("R4C",'Mapa de Riesgos'!#REF!),"")</f>
        <v>#REF!</v>
      </c>
      <c r="AI19" s="55" t="e">
        <f>IF(AND('Mapa de Riesgos'!#REF!="Alta",'Mapa de Riesgos'!#REF!="Catastrófico"),CONCATENATE("R4C",'Mapa de Riesgos'!#REF!),"")</f>
        <v>#REF!</v>
      </c>
      <c r="AJ19" s="55" t="e">
        <f>IF(AND('Mapa de Riesgos'!#REF!="Alta",'Mapa de Riesgos'!#REF!="Catastrófico"),CONCATENATE("R4C",'Mapa de Riesgos'!#REF!),"")</f>
        <v>#REF!</v>
      </c>
      <c r="AK19" s="55" t="e">
        <f>IF(AND('Mapa de Riesgos'!#REF!="Alta",'Mapa de Riesgos'!#REF!="Catastrófico"),CONCATENATE("R4C",'Mapa de Riesgos'!#REF!),"")</f>
        <v>#REF!</v>
      </c>
      <c r="AL19" s="55" t="e">
        <f>IF(AND('Mapa de Riesgos'!#REF!="Alta",'Mapa de Riesgos'!#REF!="Catastrófico"),CONCATENATE("R4C",'Mapa de Riesgos'!#REF!),"")</f>
        <v>#REF!</v>
      </c>
      <c r="AM19" s="56" t="e">
        <f>IF(AND('Mapa de Riesgos'!#REF!="Alta",'Mapa de Riesgos'!#REF!="Catastrófico"),CONCATENATE("R4C",'Mapa de Riesgos'!#REF!),"")</f>
        <v>#REF!</v>
      </c>
      <c r="AN19" s="82"/>
      <c r="AO19" s="428"/>
      <c r="AP19" s="429"/>
      <c r="AQ19" s="429"/>
      <c r="AR19" s="429"/>
      <c r="AS19" s="429"/>
      <c r="AT19" s="430"/>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row>
    <row r="20" spans="1:76" ht="15" customHeight="1">
      <c r="A20" s="82"/>
      <c r="B20" s="339"/>
      <c r="C20" s="339"/>
      <c r="D20" s="340"/>
      <c r="E20" s="438"/>
      <c r="F20" s="437"/>
      <c r="G20" s="437"/>
      <c r="H20" s="437"/>
      <c r="I20" s="437"/>
      <c r="J20" s="66" t="e">
        <f>IF(AND('Mapa de Riesgos'!#REF!="Alta",'Mapa de Riesgos'!#REF!="Leve"),CONCATENATE("R5C",'Mapa de Riesgos'!#REF!),"")</f>
        <v>#REF!</v>
      </c>
      <c r="K20" s="67" t="e">
        <f>IF(AND('Mapa de Riesgos'!#REF!="Alta",'Mapa de Riesgos'!#REF!="Leve"),CONCATENATE("R5C",'Mapa de Riesgos'!#REF!),"")</f>
        <v>#REF!</v>
      </c>
      <c r="L20" s="67" t="e">
        <f>IF(AND('Mapa de Riesgos'!#REF!="Alta",'Mapa de Riesgos'!#REF!="Leve"),CONCATENATE("R5C",'Mapa de Riesgos'!#REF!),"")</f>
        <v>#REF!</v>
      </c>
      <c r="M20" s="67" t="e">
        <f>IF(AND('Mapa de Riesgos'!#REF!="Alta",'Mapa de Riesgos'!#REF!="Leve"),CONCATENATE("R5C",'Mapa de Riesgos'!#REF!),"")</f>
        <v>#REF!</v>
      </c>
      <c r="N20" s="67" t="e">
        <f>IF(AND('Mapa de Riesgos'!#REF!="Alta",'Mapa de Riesgos'!#REF!="Leve"),CONCATENATE("R5C",'Mapa de Riesgos'!#REF!),"")</f>
        <v>#REF!</v>
      </c>
      <c r="O20" s="68" t="e">
        <f>IF(AND('Mapa de Riesgos'!#REF!="Alta",'Mapa de Riesgos'!#REF!="Leve"),CONCATENATE("R5C",'Mapa de Riesgos'!#REF!),"")</f>
        <v>#REF!</v>
      </c>
      <c r="P20" s="66" t="e">
        <f>IF(AND('Mapa de Riesgos'!#REF!="Alta",'Mapa de Riesgos'!#REF!="Menor"),CONCATENATE("R5C",'Mapa de Riesgos'!#REF!),"")</f>
        <v>#REF!</v>
      </c>
      <c r="Q20" s="67" t="e">
        <f>IF(AND('Mapa de Riesgos'!#REF!="Alta",'Mapa de Riesgos'!#REF!="Menor"),CONCATENATE("R5C",'Mapa de Riesgos'!#REF!),"")</f>
        <v>#REF!</v>
      </c>
      <c r="R20" s="67" t="e">
        <f>IF(AND('Mapa de Riesgos'!#REF!="Alta",'Mapa de Riesgos'!#REF!="Menor"),CONCATENATE("R5C",'Mapa de Riesgos'!#REF!),"")</f>
        <v>#REF!</v>
      </c>
      <c r="S20" s="67" t="e">
        <f>IF(AND('Mapa de Riesgos'!#REF!="Alta",'Mapa de Riesgos'!#REF!="Menor"),CONCATENATE("R5C",'Mapa de Riesgos'!#REF!),"")</f>
        <v>#REF!</v>
      </c>
      <c r="T20" s="67" t="e">
        <f>IF(AND('Mapa de Riesgos'!#REF!="Alta",'Mapa de Riesgos'!#REF!="Menor"),CONCATENATE("R5C",'Mapa de Riesgos'!#REF!),"")</f>
        <v>#REF!</v>
      </c>
      <c r="U20" s="68" t="e">
        <f>IF(AND('Mapa de Riesgos'!#REF!="Alta",'Mapa de Riesgos'!#REF!="Menor"),CONCATENATE("R5C",'Mapa de Riesgos'!#REF!),"")</f>
        <v>#REF!</v>
      </c>
      <c r="V20" s="51" t="e">
        <f>IF(AND('Mapa de Riesgos'!#REF!="Alta",'Mapa de Riesgos'!#REF!="Moderado"),CONCATENATE("R5C",'Mapa de Riesgos'!#REF!),"")</f>
        <v>#REF!</v>
      </c>
      <c r="W20" s="52" t="e">
        <f>IF(AND('Mapa de Riesgos'!#REF!="Alta",'Mapa de Riesgos'!#REF!="Moderado"),CONCATENATE("R5C",'Mapa de Riesgos'!#REF!),"")</f>
        <v>#REF!</v>
      </c>
      <c r="X20" s="52" t="e">
        <f>IF(AND('Mapa de Riesgos'!#REF!="Alta",'Mapa de Riesgos'!#REF!="Moderado"),CONCATENATE("R5C",'Mapa de Riesgos'!#REF!),"")</f>
        <v>#REF!</v>
      </c>
      <c r="Y20" s="52" t="e">
        <f>IF(AND('Mapa de Riesgos'!#REF!="Alta",'Mapa de Riesgos'!#REF!="Moderado"),CONCATENATE("R5C",'Mapa de Riesgos'!#REF!),"")</f>
        <v>#REF!</v>
      </c>
      <c r="Z20" s="52" t="e">
        <f>IF(AND('Mapa de Riesgos'!#REF!="Alta",'Mapa de Riesgos'!#REF!="Moderado"),CONCATENATE("R5C",'Mapa de Riesgos'!#REF!),"")</f>
        <v>#REF!</v>
      </c>
      <c r="AA20" s="53" t="e">
        <f>IF(AND('Mapa de Riesgos'!#REF!="Alta",'Mapa de Riesgos'!#REF!="Moderado"),CONCATENATE("R5C",'Mapa de Riesgos'!#REF!),"")</f>
        <v>#REF!</v>
      </c>
      <c r="AB20" s="51" t="e">
        <f>IF(AND('Mapa de Riesgos'!#REF!="Alta",'Mapa de Riesgos'!#REF!="Mayor"),CONCATENATE("R5C",'Mapa de Riesgos'!#REF!),"")</f>
        <v>#REF!</v>
      </c>
      <c r="AC20" s="52" t="e">
        <f>IF(AND('Mapa de Riesgos'!#REF!="Alta",'Mapa de Riesgos'!#REF!="Mayor"),CONCATENATE("R5C",'Mapa de Riesgos'!#REF!),"")</f>
        <v>#REF!</v>
      </c>
      <c r="AD20" s="52" t="e">
        <f>IF(AND('Mapa de Riesgos'!#REF!="Alta",'Mapa de Riesgos'!#REF!="Mayor"),CONCATENATE("R5C",'Mapa de Riesgos'!#REF!),"")</f>
        <v>#REF!</v>
      </c>
      <c r="AE20" s="52" t="e">
        <f>IF(AND('Mapa de Riesgos'!#REF!="Alta",'Mapa de Riesgos'!#REF!="Mayor"),CONCATENATE("R5C",'Mapa de Riesgos'!#REF!),"")</f>
        <v>#REF!</v>
      </c>
      <c r="AF20" s="52" t="e">
        <f>IF(AND('Mapa de Riesgos'!#REF!="Alta",'Mapa de Riesgos'!#REF!="Mayor"),CONCATENATE("R5C",'Mapa de Riesgos'!#REF!),"")</f>
        <v>#REF!</v>
      </c>
      <c r="AG20" s="53" t="e">
        <f>IF(AND('Mapa de Riesgos'!#REF!="Alta",'Mapa de Riesgos'!#REF!="Mayor"),CONCATENATE("R5C",'Mapa de Riesgos'!#REF!),"")</f>
        <v>#REF!</v>
      </c>
      <c r="AH20" s="54" t="e">
        <f>IF(AND('Mapa de Riesgos'!#REF!="Alta",'Mapa de Riesgos'!#REF!="Catastrófico"),CONCATENATE("R5C",'Mapa de Riesgos'!#REF!),"")</f>
        <v>#REF!</v>
      </c>
      <c r="AI20" s="55" t="e">
        <f>IF(AND('Mapa de Riesgos'!#REF!="Alta",'Mapa de Riesgos'!#REF!="Catastrófico"),CONCATENATE("R5C",'Mapa de Riesgos'!#REF!),"")</f>
        <v>#REF!</v>
      </c>
      <c r="AJ20" s="55" t="e">
        <f>IF(AND('Mapa de Riesgos'!#REF!="Alta",'Mapa de Riesgos'!#REF!="Catastrófico"),CONCATENATE("R5C",'Mapa de Riesgos'!#REF!),"")</f>
        <v>#REF!</v>
      </c>
      <c r="AK20" s="55" t="e">
        <f>IF(AND('Mapa de Riesgos'!#REF!="Alta",'Mapa de Riesgos'!#REF!="Catastrófico"),CONCATENATE("R5C",'Mapa de Riesgos'!#REF!),"")</f>
        <v>#REF!</v>
      </c>
      <c r="AL20" s="55" t="e">
        <f>IF(AND('Mapa de Riesgos'!#REF!="Alta",'Mapa de Riesgos'!#REF!="Catastrófico"),CONCATENATE("R5C",'Mapa de Riesgos'!#REF!),"")</f>
        <v>#REF!</v>
      </c>
      <c r="AM20" s="56" t="e">
        <f>IF(AND('Mapa de Riesgos'!#REF!="Alta",'Mapa de Riesgos'!#REF!="Catastrófico"),CONCATENATE("R5C",'Mapa de Riesgos'!#REF!),"")</f>
        <v>#REF!</v>
      </c>
      <c r="AN20" s="82"/>
      <c r="AO20" s="428"/>
      <c r="AP20" s="429"/>
      <c r="AQ20" s="429"/>
      <c r="AR20" s="429"/>
      <c r="AS20" s="429"/>
      <c r="AT20" s="430"/>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row>
    <row r="21" spans="1:76" ht="15" customHeight="1">
      <c r="A21" s="82"/>
      <c r="B21" s="339"/>
      <c r="C21" s="339"/>
      <c r="D21" s="340"/>
      <c r="E21" s="438"/>
      <c r="F21" s="437"/>
      <c r="G21" s="437"/>
      <c r="H21" s="437"/>
      <c r="I21" s="437"/>
      <c r="J21" s="66" t="e">
        <f>IF(AND('Mapa de Riesgos'!#REF!="Alta",'Mapa de Riesgos'!#REF!="Leve"),CONCATENATE("R6C",'Mapa de Riesgos'!#REF!),"")</f>
        <v>#REF!</v>
      </c>
      <c r="K21" s="67" t="e">
        <f>IF(AND('Mapa de Riesgos'!#REF!="Alta",'Mapa de Riesgos'!#REF!="Leve"),CONCATENATE("R6C",'Mapa de Riesgos'!#REF!),"")</f>
        <v>#REF!</v>
      </c>
      <c r="L21" s="67" t="e">
        <f>IF(AND('Mapa de Riesgos'!#REF!="Alta",'Mapa de Riesgos'!#REF!="Leve"),CONCATENATE("R6C",'Mapa de Riesgos'!#REF!),"")</f>
        <v>#REF!</v>
      </c>
      <c r="M21" s="67" t="e">
        <f>IF(AND('Mapa de Riesgos'!#REF!="Alta",'Mapa de Riesgos'!#REF!="Leve"),CONCATENATE("R6C",'Mapa de Riesgos'!#REF!),"")</f>
        <v>#REF!</v>
      </c>
      <c r="N21" s="67" t="e">
        <f>IF(AND('Mapa de Riesgos'!#REF!="Alta",'Mapa de Riesgos'!#REF!="Leve"),CONCATENATE("R6C",'Mapa de Riesgos'!#REF!),"")</f>
        <v>#REF!</v>
      </c>
      <c r="O21" s="68" t="e">
        <f>IF(AND('Mapa de Riesgos'!#REF!="Alta",'Mapa de Riesgos'!#REF!="Leve"),CONCATENATE("R6C",'Mapa de Riesgos'!#REF!),"")</f>
        <v>#REF!</v>
      </c>
      <c r="P21" s="66" t="e">
        <f>IF(AND('Mapa de Riesgos'!#REF!="Alta",'Mapa de Riesgos'!#REF!="Menor"),CONCATENATE("R6C",'Mapa de Riesgos'!#REF!),"")</f>
        <v>#REF!</v>
      </c>
      <c r="Q21" s="67" t="e">
        <f>IF(AND('Mapa de Riesgos'!#REF!="Alta",'Mapa de Riesgos'!#REF!="Menor"),CONCATENATE("R6C",'Mapa de Riesgos'!#REF!),"")</f>
        <v>#REF!</v>
      </c>
      <c r="R21" s="67" t="e">
        <f>IF(AND('Mapa de Riesgos'!#REF!="Alta",'Mapa de Riesgos'!#REF!="Menor"),CONCATENATE("R6C",'Mapa de Riesgos'!#REF!),"")</f>
        <v>#REF!</v>
      </c>
      <c r="S21" s="67" t="e">
        <f>IF(AND('Mapa de Riesgos'!#REF!="Alta",'Mapa de Riesgos'!#REF!="Menor"),CONCATENATE("R6C",'Mapa de Riesgos'!#REF!),"")</f>
        <v>#REF!</v>
      </c>
      <c r="T21" s="67" t="e">
        <f>IF(AND('Mapa de Riesgos'!#REF!="Alta",'Mapa de Riesgos'!#REF!="Menor"),CONCATENATE("R6C",'Mapa de Riesgos'!#REF!),"")</f>
        <v>#REF!</v>
      </c>
      <c r="U21" s="68" t="e">
        <f>IF(AND('Mapa de Riesgos'!#REF!="Alta",'Mapa de Riesgos'!#REF!="Menor"),CONCATENATE("R6C",'Mapa de Riesgos'!#REF!),"")</f>
        <v>#REF!</v>
      </c>
      <c r="V21" s="51" t="e">
        <f>IF(AND('Mapa de Riesgos'!#REF!="Alta",'Mapa de Riesgos'!#REF!="Moderado"),CONCATENATE("R6C",'Mapa de Riesgos'!#REF!),"")</f>
        <v>#REF!</v>
      </c>
      <c r="W21" s="52" t="e">
        <f>IF(AND('Mapa de Riesgos'!#REF!="Alta",'Mapa de Riesgos'!#REF!="Moderado"),CONCATENATE("R6C",'Mapa de Riesgos'!#REF!),"")</f>
        <v>#REF!</v>
      </c>
      <c r="X21" s="52" t="e">
        <f>IF(AND('Mapa de Riesgos'!#REF!="Alta",'Mapa de Riesgos'!#REF!="Moderado"),CONCATENATE("R6C",'Mapa de Riesgos'!#REF!),"")</f>
        <v>#REF!</v>
      </c>
      <c r="Y21" s="52" t="e">
        <f>IF(AND('Mapa de Riesgos'!#REF!="Alta",'Mapa de Riesgos'!#REF!="Moderado"),CONCATENATE("R6C",'Mapa de Riesgos'!#REF!),"")</f>
        <v>#REF!</v>
      </c>
      <c r="Z21" s="52" t="e">
        <f>IF(AND('Mapa de Riesgos'!#REF!="Alta",'Mapa de Riesgos'!#REF!="Moderado"),CONCATENATE("R6C",'Mapa de Riesgos'!#REF!),"")</f>
        <v>#REF!</v>
      </c>
      <c r="AA21" s="53" t="e">
        <f>IF(AND('Mapa de Riesgos'!#REF!="Alta",'Mapa de Riesgos'!#REF!="Moderado"),CONCATENATE("R6C",'Mapa de Riesgos'!#REF!),"")</f>
        <v>#REF!</v>
      </c>
      <c r="AB21" s="51" t="e">
        <f>IF(AND('Mapa de Riesgos'!#REF!="Alta",'Mapa de Riesgos'!#REF!="Mayor"),CONCATENATE("R6C",'Mapa de Riesgos'!#REF!),"")</f>
        <v>#REF!</v>
      </c>
      <c r="AC21" s="52" t="e">
        <f>IF(AND('Mapa de Riesgos'!#REF!="Alta",'Mapa de Riesgos'!#REF!="Mayor"),CONCATENATE("R6C",'Mapa de Riesgos'!#REF!),"")</f>
        <v>#REF!</v>
      </c>
      <c r="AD21" s="52" t="e">
        <f>IF(AND('Mapa de Riesgos'!#REF!="Alta",'Mapa de Riesgos'!#REF!="Mayor"),CONCATENATE("R6C",'Mapa de Riesgos'!#REF!),"")</f>
        <v>#REF!</v>
      </c>
      <c r="AE21" s="52" t="e">
        <f>IF(AND('Mapa de Riesgos'!#REF!="Alta",'Mapa de Riesgos'!#REF!="Mayor"),CONCATENATE("R6C",'Mapa de Riesgos'!#REF!),"")</f>
        <v>#REF!</v>
      </c>
      <c r="AF21" s="52" t="e">
        <f>IF(AND('Mapa de Riesgos'!#REF!="Alta",'Mapa de Riesgos'!#REF!="Mayor"),CONCATENATE("R6C",'Mapa de Riesgos'!#REF!),"")</f>
        <v>#REF!</v>
      </c>
      <c r="AG21" s="53" t="e">
        <f>IF(AND('Mapa de Riesgos'!#REF!="Alta",'Mapa de Riesgos'!#REF!="Mayor"),CONCATENATE("R6C",'Mapa de Riesgos'!#REF!),"")</f>
        <v>#REF!</v>
      </c>
      <c r="AH21" s="54" t="e">
        <f>IF(AND('Mapa de Riesgos'!#REF!="Alta",'Mapa de Riesgos'!#REF!="Catastrófico"),CONCATENATE("R6C",'Mapa de Riesgos'!#REF!),"")</f>
        <v>#REF!</v>
      </c>
      <c r="AI21" s="55" t="e">
        <f>IF(AND('Mapa de Riesgos'!#REF!="Alta",'Mapa de Riesgos'!#REF!="Catastrófico"),CONCATENATE("R6C",'Mapa de Riesgos'!#REF!),"")</f>
        <v>#REF!</v>
      </c>
      <c r="AJ21" s="55" t="e">
        <f>IF(AND('Mapa de Riesgos'!#REF!="Alta",'Mapa de Riesgos'!#REF!="Catastrófico"),CONCATENATE("R6C",'Mapa de Riesgos'!#REF!),"")</f>
        <v>#REF!</v>
      </c>
      <c r="AK21" s="55" t="e">
        <f>IF(AND('Mapa de Riesgos'!#REF!="Alta",'Mapa de Riesgos'!#REF!="Catastrófico"),CONCATENATE("R6C",'Mapa de Riesgos'!#REF!),"")</f>
        <v>#REF!</v>
      </c>
      <c r="AL21" s="55" t="e">
        <f>IF(AND('Mapa de Riesgos'!#REF!="Alta",'Mapa de Riesgos'!#REF!="Catastrófico"),CONCATENATE("R6C",'Mapa de Riesgos'!#REF!),"")</f>
        <v>#REF!</v>
      </c>
      <c r="AM21" s="56" t="e">
        <f>IF(AND('Mapa de Riesgos'!#REF!="Alta",'Mapa de Riesgos'!#REF!="Catastrófico"),CONCATENATE("R6C",'Mapa de Riesgos'!#REF!),"")</f>
        <v>#REF!</v>
      </c>
      <c r="AN21" s="82"/>
      <c r="AO21" s="428"/>
      <c r="AP21" s="429"/>
      <c r="AQ21" s="429"/>
      <c r="AR21" s="429"/>
      <c r="AS21" s="429"/>
      <c r="AT21" s="430"/>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row>
    <row r="22" spans="1:76" ht="15" customHeight="1">
      <c r="A22" s="82"/>
      <c r="B22" s="339"/>
      <c r="C22" s="339"/>
      <c r="D22" s="340"/>
      <c r="E22" s="438"/>
      <c r="F22" s="437"/>
      <c r="G22" s="437"/>
      <c r="H22" s="437"/>
      <c r="I22" s="437"/>
      <c r="J22" s="66" t="e">
        <f>IF(AND('Mapa de Riesgos'!#REF!="Alta",'Mapa de Riesgos'!#REF!="Leve"),CONCATENATE("R7C",'Mapa de Riesgos'!#REF!),"")</f>
        <v>#REF!</v>
      </c>
      <c r="K22" s="67" t="e">
        <f>IF(AND('Mapa de Riesgos'!#REF!="Alta",'Mapa de Riesgos'!#REF!="Leve"),CONCATENATE("R7C",'Mapa de Riesgos'!#REF!),"")</f>
        <v>#REF!</v>
      </c>
      <c r="L22" s="67" t="e">
        <f>IF(AND('Mapa de Riesgos'!#REF!="Alta",'Mapa de Riesgos'!#REF!="Leve"),CONCATENATE("R7C",'Mapa de Riesgos'!#REF!),"")</f>
        <v>#REF!</v>
      </c>
      <c r="M22" s="67" t="e">
        <f>IF(AND('Mapa de Riesgos'!#REF!="Alta",'Mapa de Riesgos'!#REF!="Leve"),CONCATENATE("R7C",'Mapa de Riesgos'!#REF!),"")</f>
        <v>#REF!</v>
      </c>
      <c r="N22" s="67" t="e">
        <f>IF(AND('Mapa de Riesgos'!#REF!="Alta",'Mapa de Riesgos'!#REF!="Leve"),CONCATENATE("R7C",'Mapa de Riesgos'!#REF!),"")</f>
        <v>#REF!</v>
      </c>
      <c r="O22" s="68" t="e">
        <f>IF(AND('Mapa de Riesgos'!#REF!="Alta",'Mapa de Riesgos'!#REF!="Leve"),CONCATENATE("R7C",'Mapa de Riesgos'!#REF!),"")</f>
        <v>#REF!</v>
      </c>
      <c r="P22" s="66" t="e">
        <f>IF(AND('Mapa de Riesgos'!#REF!="Alta",'Mapa de Riesgos'!#REF!="Menor"),CONCATENATE("R7C",'Mapa de Riesgos'!#REF!),"")</f>
        <v>#REF!</v>
      </c>
      <c r="Q22" s="67" t="e">
        <f>IF(AND('Mapa de Riesgos'!#REF!="Alta",'Mapa de Riesgos'!#REF!="Menor"),CONCATENATE("R7C",'Mapa de Riesgos'!#REF!),"")</f>
        <v>#REF!</v>
      </c>
      <c r="R22" s="67" t="e">
        <f>IF(AND('Mapa de Riesgos'!#REF!="Alta",'Mapa de Riesgos'!#REF!="Menor"),CONCATENATE("R7C",'Mapa de Riesgos'!#REF!),"")</f>
        <v>#REF!</v>
      </c>
      <c r="S22" s="67" t="e">
        <f>IF(AND('Mapa de Riesgos'!#REF!="Alta",'Mapa de Riesgos'!#REF!="Menor"),CONCATENATE("R7C",'Mapa de Riesgos'!#REF!),"")</f>
        <v>#REF!</v>
      </c>
      <c r="T22" s="67" t="e">
        <f>IF(AND('Mapa de Riesgos'!#REF!="Alta",'Mapa de Riesgos'!#REF!="Menor"),CONCATENATE("R7C",'Mapa de Riesgos'!#REF!),"")</f>
        <v>#REF!</v>
      </c>
      <c r="U22" s="68" t="e">
        <f>IF(AND('Mapa de Riesgos'!#REF!="Alta",'Mapa de Riesgos'!#REF!="Menor"),CONCATENATE("R7C",'Mapa de Riesgos'!#REF!),"")</f>
        <v>#REF!</v>
      </c>
      <c r="V22" s="51" t="e">
        <f>IF(AND('Mapa de Riesgos'!#REF!="Alta",'Mapa de Riesgos'!#REF!="Moderado"),CONCATENATE("R7C",'Mapa de Riesgos'!#REF!),"")</f>
        <v>#REF!</v>
      </c>
      <c r="W22" s="52" t="e">
        <f>IF(AND('Mapa de Riesgos'!#REF!="Alta",'Mapa de Riesgos'!#REF!="Moderado"),CONCATENATE("R7C",'Mapa de Riesgos'!#REF!),"")</f>
        <v>#REF!</v>
      </c>
      <c r="X22" s="52" t="e">
        <f>IF(AND('Mapa de Riesgos'!#REF!="Alta",'Mapa de Riesgos'!#REF!="Moderado"),CONCATENATE("R7C",'Mapa de Riesgos'!#REF!),"")</f>
        <v>#REF!</v>
      </c>
      <c r="Y22" s="52" t="e">
        <f>IF(AND('Mapa de Riesgos'!#REF!="Alta",'Mapa de Riesgos'!#REF!="Moderado"),CONCATENATE("R7C",'Mapa de Riesgos'!#REF!),"")</f>
        <v>#REF!</v>
      </c>
      <c r="Z22" s="52" t="e">
        <f>IF(AND('Mapa de Riesgos'!#REF!="Alta",'Mapa de Riesgos'!#REF!="Moderado"),CONCATENATE("R7C",'Mapa de Riesgos'!#REF!),"")</f>
        <v>#REF!</v>
      </c>
      <c r="AA22" s="53" t="e">
        <f>IF(AND('Mapa de Riesgos'!#REF!="Alta",'Mapa de Riesgos'!#REF!="Moderado"),CONCATENATE("R7C",'Mapa de Riesgos'!#REF!),"")</f>
        <v>#REF!</v>
      </c>
      <c r="AB22" s="51" t="e">
        <f>IF(AND('Mapa de Riesgos'!#REF!="Alta",'Mapa de Riesgos'!#REF!="Mayor"),CONCATENATE("R7C",'Mapa de Riesgos'!#REF!),"")</f>
        <v>#REF!</v>
      </c>
      <c r="AC22" s="52" t="e">
        <f>IF(AND('Mapa de Riesgos'!#REF!="Alta",'Mapa de Riesgos'!#REF!="Mayor"),CONCATENATE("R7C",'Mapa de Riesgos'!#REF!),"")</f>
        <v>#REF!</v>
      </c>
      <c r="AD22" s="52" t="e">
        <f>IF(AND('Mapa de Riesgos'!#REF!="Alta",'Mapa de Riesgos'!#REF!="Mayor"),CONCATENATE("R7C",'Mapa de Riesgos'!#REF!),"")</f>
        <v>#REF!</v>
      </c>
      <c r="AE22" s="52" t="e">
        <f>IF(AND('Mapa de Riesgos'!#REF!="Alta",'Mapa de Riesgos'!#REF!="Mayor"),CONCATENATE("R7C",'Mapa de Riesgos'!#REF!),"")</f>
        <v>#REF!</v>
      </c>
      <c r="AF22" s="52" t="e">
        <f>IF(AND('Mapa de Riesgos'!#REF!="Alta",'Mapa de Riesgos'!#REF!="Mayor"),CONCATENATE("R7C",'Mapa de Riesgos'!#REF!),"")</f>
        <v>#REF!</v>
      </c>
      <c r="AG22" s="53" t="e">
        <f>IF(AND('Mapa de Riesgos'!#REF!="Alta",'Mapa de Riesgos'!#REF!="Mayor"),CONCATENATE("R7C",'Mapa de Riesgos'!#REF!),"")</f>
        <v>#REF!</v>
      </c>
      <c r="AH22" s="54" t="e">
        <f>IF(AND('Mapa de Riesgos'!#REF!="Alta",'Mapa de Riesgos'!#REF!="Catastrófico"),CONCATENATE("R7C",'Mapa de Riesgos'!#REF!),"")</f>
        <v>#REF!</v>
      </c>
      <c r="AI22" s="55" t="e">
        <f>IF(AND('Mapa de Riesgos'!#REF!="Alta",'Mapa de Riesgos'!#REF!="Catastrófico"),CONCATENATE("R7C",'Mapa de Riesgos'!#REF!),"")</f>
        <v>#REF!</v>
      </c>
      <c r="AJ22" s="55" t="e">
        <f>IF(AND('Mapa de Riesgos'!#REF!="Alta",'Mapa de Riesgos'!#REF!="Catastrófico"),CONCATENATE("R7C",'Mapa de Riesgos'!#REF!),"")</f>
        <v>#REF!</v>
      </c>
      <c r="AK22" s="55" t="e">
        <f>IF(AND('Mapa de Riesgos'!#REF!="Alta",'Mapa de Riesgos'!#REF!="Catastrófico"),CONCATENATE("R7C",'Mapa de Riesgos'!#REF!),"")</f>
        <v>#REF!</v>
      </c>
      <c r="AL22" s="55" t="e">
        <f>IF(AND('Mapa de Riesgos'!#REF!="Alta",'Mapa de Riesgos'!#REF!="Catastrófico"),CONCATENATE("R7C",'Mapa de Riesgos'!#REF!),"")</f>
        <v>#REF!</v>
      </c>
      <c r="AM22" s="56" t="e">
        <f>IF(AND('Mapa de Riesgos'!#REF!="Alta",'Mapa de Riesgos'!#REF!="Catastrófico"),CONCATENATE("R7C",'Mapa de Riesgos'!#REF!),"")</f>
        <v>#REF!</v>
      </c>
      <c r="AN22" s="82"/>
      <c r="AO22" s="428"/>
      <c r="AP22" s="429"/>
      <c r="AQ22" s="429"/>
      <c r="AR22" s="429"/>
      <c r="AS22" s="429"/>
      <c r="AT22" s="430"/>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row>
    <row r="23" spans="1:76" ht="15" customHeight="1">
      <c r="A23" s="82"/>
      <c r="B23" s="339"/>
      <c r="C23" s="339"/>
      <c r="D23" s="340"/>
      <c r="E23" s="438"/>
      <c r="F23" s="437"/>
      <c r="G23" s="437"/>
      <c r="H23" s="437"/>
      <c r="I23" s="437"/>
      <c r="J23" s="66" t="e">
        <f>IF(AND('Mapa de Riesgos'!#REF!="Alta",'Mapa de Riesgos'!#REF!="Leve"),CONCATENATE("R8C",'Mapa de Riesgos'!#REF!),"")</f>
        <v>#REF!</v>
      </c>
      <c r="K23" s="67" t="e">
        <f>IF(AND('Mapa de Riesgos'!#REF!="Alta",'Mapa de Riesgos'!#REF!="Leve"),CONCATENATE("R8C",'Mapa de Riesgos'!#REF!),"")</f>
        <v>#REF!</v>
      </c>
      <c r="L23" s="67" t="e">
        <f>IF(AND('Mapa de Riesgos'!#REF!="Alta",'Mapa de Riesgos'!#REF!="Leve"),CONCATENATE("R8C",'Mapa de Riesgos'!#REF!),"")</f>
        <v>#REF!</v>
      </c>
      <c r="M23" s="67" t="e">
        <f>IF(AND('Mapa de Riesgos'!#REF!="Alta",'Mapa de Riesgos'!#REF!="Leve"),CONCATENATE("R8C",'Mapa de Riesgos'!#REF!),"")</f>
        <v>#REF!</v>
      </c>
      <c r="N23" s="67" t="e">
        <f>IF(AND('Mapa de Riesgos'!#REF!="Alta",'Mapa de Riesgos'!#REF!="Leve"),CONCATENATE("R8C",'Mapa de Riesgos'!#REF!),"")</f>
        <v>#REF!</v>
      </c>
      <c r="O23" s="68" t="e">
        <f>IF(AND('Mapa de Riesgos'!#REF!="Alta",'Mapa de Riesgos'!#REF!="Leve"),CONCATENATE("R8C",'Mapa de Riesgos'!#REF!),"")</f>
        <v>#REF!</v>
      </c>
      <c r="P23" s="66" t="e">
        <f>IF(AND('Mapa de Riesgos'!#REF!="Alta",'Mapa de Riesgos'!#REF!="Menor"),CONCATENATE("R8C",'Mapa de Riesgos'!#REF!),"")</f>
        <v>#REF!</v>
      </c>
      <c r="Q23" s="67" t="e">
        <f>IF(AND('Mapa de Riesgos'!#REF!="Alta",'Mapa de Riesgos'!#REF!="Menor"),CONCATENATE("R8C",'Mapa de Riesgos'!#REF!),"")</f>
        <v>#REF!</v>
      </c>
      <c r="R23" s="67" t="e">
        <f>IF(AND('Mapa de Riesgos'!#REF!="Alta",'Mapa de Riesgos'!#REF!="Menor"),CONCATENATE("R8C",'Mapa de Riesgos'!#REF!),"")</f>
        <v>#REF!</v>
      </c>
      <c r="S23" s="67" t="e">
        <f>IF(AND('Mapa de Riesgos'!#REF!="Alta",'Mapa de Riesgos'!#REF!="Menor"),CONCATENATE("R8C",'Mapa de Riesgos'!#REF!),"")</f>
        <v>#REF!</v>
      </c>
      <c r="T23" s="67" t="e">
        <f>IF(AND('Mapa de Riesgos'!#REF!="Alta",'Mapa de Riesgos'!#REF!="Menor"),CONCATENATE("R8C",'Mapa de Riesgos'!#REF!),"")</f>
        <v>#REF!</v>
      </c>
      <c r="U23" s="68" t="e">
        <f>IF(AND('Mapa de Riesgos'!#REF!="Alta",'Mapa de Riesgos'!#REF!="Menor"),CONCATENATE("R8C",'Mapa de Riesgos'!#REF!),"")</f>
        <v>#REF!</v>
      </c>
      <c r="V23" s="51" t="e">
        <f>IF(AND('Mapa de Riesgos'!#REF!="Alta",'Mapa de Riesgos'!#REF!="Moderado"),CONCATENATE("R8C",'Mapa de Riesgos'!#REF!),"")</f>
        <v>#REF!</v>
      </c>
      <c r="W23" s="52" t="e">
        <f>IF(AND('Mapa de Riesgos'!#REF!="Alta",'Mapa de Riesgos'!#REF!="Moderado"),CONCATENATE("R8C",'Mapa de Riesgos'!#REF!),"")</f>
        <v>#REF!</v>
      </c>
      <c r="X23" s="52" t="e">
        <f>IF(AND('Mapa de Riesgos'!#REF!="Alta",'Mapa de Riesgos'!#REF!="Moderado"),CONCATENATE("R8C",'Mapa de Riesgos'!#REF!),"")</f>
        <v>#REF!</v>
      </c>
      <c r="Y23" s="52" t="e">
        <f>IF(AND('Mapa de Riesgos'!#REF!="Alta",'Mapa de Riesgos'!#REF!="Moderado"),CONCATENATE("R8C",'Mapa de Riesgos'!#REF!),"")</f>
        <v>#REF!</v>
      </c>
      <c r="Z23" s="52" t="e">
        <f>IF(AND('Mapa de Riesgos'!#REF!="Alta",'Mapa de Riesgos'!#REF!="Moderado"),CONCATENATE("R8C",'Mapa de Riesgos'!#REF!),"")</f>
        <v>#REF!</v>
      </c>
      <c r="AA23" s="53" t="e">
        <f>IF(AND('Mapa de Riesgos'!#REF!="Alta",'Mapa de Riesgos'!#REF!="Moderado"),CONCATENATE("R8C",'Mapa de Riesgos'!#REF!),"")</f>
        <v>#REF!</v>
      </c>
      <c r="AB23" s="51" t="e">
        <f>IF(AND('Mapa de Riesgos'!#REF!="Alta",'Mapa de Riesgos'!#REF!="Mayor"),CONCATENATE("R8C",'Mapa de Riesgos'!#REF!),"")</f>
        <v>#REF!</v>
      </c>
      <c r="AC23" s="52" t="e">
        <f>IF(AND('Mapa de Riesgos'!#REF!="Alta",'Mapa de Riesgos'!#REF!="Mayor"),CONCATENATE("R8C",'Mapa de Riesgos'!#REF!),"")</f>
        <v>#REF!</v>
      </c>
      <c r="AD23" s="52" t="e">
        <f>IF(AND('Mapa de Riesgos'!#REF!="Alta",'Mapa de Riesgos'!#REF!="Mayor"),CONCATENATE("R8C",'Mapa de Riesgos'!#REF!),"")</f>
        <v>#REF!</v>
      </c>
      <c r="AE23" s="52" t="e">
        <f>IF(AND('Mapa de Riesgos'!#REF!="Alta",'Mapa de Riesgos'!#REF!="Mayor"),CONCATENATE("R8C",'Mapa de Riesgos'!#REF!),"")</f>
        <v>#REF!</v>
      </c>
      <c r="AF23" s="52" t="e">
        <f>IF(AND('Mapa de Riesgos'!#REF!="Alta",'Mapa de Riesgos'!#REF!="Mayor"),CONCATENATE("R8C",'Mapa de Riesgos'!#REF!),"")</f>
        <v>#REF!</v>
      </c>
      <c r="AG23" s="53" t="e">
        <f>IF(AND('Mapa de Riesgos'!#REF!="Alta",'Mapa de Riesgos'!#REF!="Mayor"),CONCATENATE("R8C",'Mapa de Riesgos'!#REF!),"")</f>
        <v>#REF!</v>
      </c>
      <c r="AH23" s="54" t="e">
        <f>IF(AND('Mapa de Riesgos'!#REF!="Alta",'Mapa de Riesgos'!#REF!="Catastrófico"),CONCATENATE("R8C",'Mapa de Riesgos'!#REF!),"")</f>
        <v>#REF!</v>
      </c>
      <c r="AI23" s="55" t="e">
        <f>IF(AND('Mapa de Riesgos'!#REF!="Alta",'Mapa de Riesgos'!#REF!="Catastrófico"),CONCATENATE("R8C",'Mapa de Riesgos'!#REF!),"")</f>
        <v>#REF!</v>
      </c>
      <c r="AJ23" s="55" t="e">
        <f>IF(AND('Mapa de Riesgos'!#REF!="Alta",'Mapa de Riesgos'!#REF!="Catastrófico"),CONCATENATE("R8C",'Mapa de Riesgos'!#REF!),"")</f>
        <v>#REF!</v>
      </c>
      <c r="AK23" s="55" t="e">
        <f>IF(AND('Mapa de Riesgos'!#REF!="Alta",'Mapa de Riesgos'!#REF!="Catastrófico"),CONCATENATE("R8C",'Mapa de Riesgos'!#REF!),"")</f>
        <v>#REF!</v>
      </c>
      <c r="AL23" s="55" t="e">
        <f>IF(AND('Mapa de Riesgos'!#REF!="Alta",'Mapa de Riesgos'!#REF!="Catastrófico"),CONCATENATE("R8C",'Mapa de Riesgos'!#REF!),"")</f>
        <v>#REF!</v>
      </c>
      <c r="AM23" s="56" t="e">
        <f>IF(AND('Mapa de Riesgos'!#REF!="Alta",'Mapa de Riesgos'!#REF!="Catastrófico"),CONCATENATE("R8C",'Mapa de Riesgos'!#REF!),"")</f>
        <v>#REF!</v>
      </c>
      <c r="AN23" s="82"/>
      <c r="AO23" s="428"/>
      <c r="AP23" s="429"/>
      <c r="AQ23" s="429"/>
      <c r="AR23" s="429"/>
      <c r="AS23" s="429"/>
      <c r="AT23" s="430"/>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row>
    <row r="24" spans="1:76" ht="15" customHeight="1">
      <c r="A24" s="82"/>
      <c r="B24" s="339"/>
      <c r="C24" s="339"/>
      <c r="D24" s="340"/>
      <c r="E24" s="438"/>
      <c r="F24" s="437"/>
      <c r="G24" s="437"/>
      <c r="H24" s="437"/>
      <c r="I24" s="437"/>
      <c r="J24" s="66" t="e">
        <f>IF(AND('Mapa de Riesgos'!#REF!="Alta",'Mapa de Riesgos'!#REF!="Leve"),CONCATENATE("R9C",'Mapa de Riesgos'!#REF!),"")</f>
        <v>#REF!</v>
      </c>
      <c r="K24" s="67" t="e">
        <f>IF(AND('Mapa de Riesgos'!#REF!="Alta",'Mapa de Riesgos'!#REF!="Leve"),CONCATENATE("R9C",'Mapa de Riesgos'!#REF!),"")</f>
        <v>#REF!</v>
      </c>
      <c r="L24" s="67" t="e">
        <f>IF(AND('Mapa de Riesgos'!#REF!="Alta",'Mapa de Riesgos'!#REF!="Leve"),CONCATENATE("R9C",'Mapa de Riesgos'!#REF!),"")</f>
        <v>#REF!</v>
      </c>
      <c r="M24" s="67" t="e">
        <f>IF(AND('Mapa de Riesgos'!#REF!="Alta",'Mapa de Riesgos'!#REF!="Leve"),CONCATENATE("R9C",'Mapa de Riesgos'!#REF!),"")</f>
        <v>#REF!</v>
      </c>
      <c r="N24" s="67" t="e">
        <f>IF(AND('Mapa de Riesgos'!#REF!="Alta",'Mapa de Riesgos'!#REF!="Leve"),CONCATENATE("R9C",'Mapa de Riesgos'!#REF!),"")</f>
        <v>#REF!</v>
      </c>
      <c r="O24" s="68" t="e">
        <f>IF(AND('Mapa de Riesgos'!#REF!="Alta",'Mapa de Riesgos'!#REF!="Leve"),CONCATENATE("R9C",'Mapa de Riesgos'!#REF!),"")</f>
        <v>#REF!</v>
      </c>
      <c r="P24" s="66" t="e">
        <f>IF(AND('Mapa de Riesgos'!#REF!="Alta",'Mapa de Riesgos'!#REF!="Menor"),CONCATENATE("R9C",'Mapa de Riesgos'!#REF!),"")</f>
        <v>#REF!</v>
      </c>
      <c r="Q24" s="67" t="e">
        <f>IF(AND('Mapa de Riesgos'!#REF!="Alta",'Mapa de Riesgos'!#REF!="Menor"),CONCATENATE("R9C",'Mapa de Riesgos'!#REF!),"")</f>
        <v>#REF!</v>
      </c>
      <c r="R24" s="67" t="e">
        <f>IF(AND('Mapa de Riesgos'!#REF!="Alta",'Mapa de Riesgos'!#REF!="Menor"),CONCATENATE("R9C",'Mapa de Riesgos'!#REF!),"")</f>
        <v>#REF!</v>
      </c>
      <c r="S24" s="67" t="e">
        <f>IF(AND('Mapa de Riesgos'!#REF!="Alta",'Mapa de Riesgos'!#REF!="Menor"),CONCATENATE("R9C",'Mapa de Riesgos'!#REF!),"")</f>
        <v>#REF!</v>
      </c>
      <c r="T24" s="67" t="e">
        <f>IF(AND('Mapa de Riesgos'!#REF!="Alta",'Mapa de Riesgos'!#REF!="Menor"),CONCATENATE("R9C",'Mapa de Riesgos'!#REF!),"")</f>
        <v>#REF!</v>
      </c>
      <c r="U24" s="68" t="e">
        <f>IF(AND('Mapa de Riesgos'!#REF!="Alta",'Mapa de Riesgos'!#REF!="Menor"),CONCATENATE("R9C",'Mapa de Riesgos'!#REF!),"")</f>
        <v>#REF!</v>
      </c>
      <c r="V24" s="51" t="e">
        <f>IF(AND('Mapa de Riesgos'!#REF!="Alta",'Mapa de Riesgos'!#REF!="Moderado"),CONCATENATE("R9C",'Mapa de Riesgos'!#REF!),"")</f>
        <v>#REF!</v>
      </c>
      <c r="W24" s="52" t="e">
        <f>IF(AND('Mapa de Riesgos'!#REF!="Alta",'Mapa de Riesgos'!#REF!="Moderado"),CONCATENATE("R9C",'Mapa de Riesgos'!#REF!),"")</f>
        <v>#REF!</v>
      </c>
      <c r="X24" s="52" t="e">
        <f>IF(AND('Mapa de Riesgos'!#REF!="Alta",'Mapa de Riesgos'!#REF!="Moderado"),CONCATENATE("R9C",'Mapa de Riesgos'!#REF!),"")</f>
        <v>#REF!</v>
      </c>
      <c r="Y24" s="52" t="e">
        <f>IF(AND('Mapa de Riesgos'!#REF!="Alta",'Mapa de Riesgos'!#REF!="Moderado"),CONCATENATE("R9C",'Mapa de Riesgos'!#REF!),"")</f>
        <v>#REF!</v>
      </c>
      <c r="Z24" s="52" t="e">
        <f>IF(AND('Mapa de Riesgos'!#REF!="Alta",'Mapa de Riesgos'!#REF!="Moderado"),CONCATENATE("R9C",'Mapa de Riesgos'!#REF!),"")</f>
        <v>#REF!</v>
      </c>
      <c r="AA24" s="53" t="e">
        <f>IF(AND('Mapa de Riesgos'!#REF!="Alta",'Mapa de Riesgos'!#REF!="Moderado"),CONCATENATE("R9C",'Mapa de Riesgos'!#REF!),"")</f>
        <v>#REF!</v>
      </c>
      <c r="AB24" s="51" t="e">
        <f>IF(AND('Mapa de Riesgos'!#REF!="Alta",'Mapa de Riesgos'!#REF!="Mayor"),CONCATENATE("R9C",'Mapa de Riesgos'!#REF!),"")</f>
        <v>#REF!</v>
      </c>
      <c r="AC24" s="52" t="e">
        <f>IF(AND('Mapa de Riesgos'!#REF!="Alta",'Mapa de Riesgos'!#REF!="Mayor"),CONCATENATE("R9C",'Mapa de Riesgos'!#REF!),"")</f>
        <v>#REF!</v>
      </c>
      <c r="AD24" s="52" t="e">
        <f>IF(AND('Mapa de Riesgos'!#REF!="Alta",'Mapa de Riesgos'!#REF!="Mayor"),CONCATENATE("R9C",'Mapa de Riesgos'!#REF!),"")</f>
        <v>#REF!</v>
      </c>
      <c r="AE24" s="52" t="e">
        <f>IF(AND('Mapa de Riesgos'!#REF!="Alta",'Mapa de Riesgos'!#REF!="Mayor"),CONCATENATE("R9C",'Mapa de Riesgos'!#REF!),"")</f>
        <v>#REF!</v>
      </c>
      <c r="AF24" s="52" t="e">
        <f>IF(AND('Mapa de Riesgos'!#REF!="Alta",'Mapa de Riesgos'!#REF!="Mayor"),CONCATENATE("R9C",'Mapa de Riesgos'!#REF!),"")</f>
        <v>#REF!</v>
      </c>
      <c r="AG24" s="53" t="e">
        <f>IF(AND('Mapa de Riesgos'!#REF!="Alta",'Mapa de Riesgos'!#REF!="Mayor"),CONCATENATE("R9C",'Mapa de Riesgos'!#REF!),"")</f>
        <v>#REF!</v>
      </c>
      <c r="AH24" s="54" t="e">
        <f>IF(AND('Mapa de Riesgos'!#REF!="Alta",'Mapa de Riesgos'!#REF!="Catastrófico"),CONCATENATE("R9C",'Mapa de Riesgos'!#REF!),"")</f>
        <v>#REF!</v>
      </c>
      <c r="AI24" s="55" t="e">
        <f>IF(AND('Mapa de Riesgos'!#REF!="Alta",'Mapa de Riesgos'!#REF!="Catastrófico"),CONCATENATE("R9C",'Mapa de Riesgos'!#REF!),"")</f>
        <v>#REF!</v>
      </c>
      <c r="AJ24" s="55" t="e">
        <f>IF(AND('Mapa de Riesgos'!#REF!="Alta",'Mapa de Riesgos'!#REF!="Catastrófico"),CONCATENATE("R9C",'Mapa de Riesgos'!#REF!),"")</f>
        <v>#REF!</v>
      </c>
      <c r="AK24" s="55" t="e">
        <f>IF(AND('Mapa de Riesgos'!#REF!="Alta",'Mapa de Riesgos'!#REF!="Catastrófico"),CONCATENATE("R9C",'Mapa de Riesgos'!#REF!),"")</f>
        <v>#REF!</v>
      </c>
      <c r="AL24" s="55" t="e">
        <f>IF(AND('Mapa de Riesgos'!#REF!="Alta",'Mapa de Riesgos'!#REF!="Catastrófico"),CONCATENATE("R9C",'Mapa de Riesgos'!#REF!),"")</f>
        <v>#REF!</v>
      </c>
      <c r="AM24" s="56" t="e">
        <f>IF(AND('Mapa de Riesgos'!#REF!="Alta",'Mapa de Riesgos'!#REF!="Catastrófico"),CONCATENATE("R9C",'Mapa de Riesgos'!#REF!),"")</f>
        <v>#REF!</v>
      </c>
      <c r="AN24" s="82"/>
      <c r="AO24" s="428"/>
      <c r="AP24" s="429"/>
      <c r="AQ24" s="429"/>
      <c r="AR24" s="429"/>
      <c r="AS24" s="429"/>
      <c r="AT24" s="430"/>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row>
    <row r="25" spans="1:76" ht="15.75" customHeight="1" thickBot="1">
      <c r="A25" s="82"/>
      <c r="B25" s="339"/>
      <c r="C25" s="339"/>
      <c r="D25" s="340"/>
      <c r="E25" s="439"/>
      <c r="F25" s="440"/>
      <c r="G25" s="440"/>
      <c r="H25" s="440"/>
      <c r="I25" s="440"/>
      <c r="J25" s="69" t="e">
        <f>IF(AND('Mapa de Riesgos'!#REF!="Alta",'Mapa de Riesgos'!#REF!="Leve"),CONCATENATE("R10C",'Mapa de Riesgos'!#REF!),"")</f>
        <v>#REF!</v>
      </c>
      <c r="K25" s="70" t="e">
        <f>IF(AND('Mapa de Riesgos'!#REF!="Alta",'Mapa de Riesgos'!#REF!="Leve"),CONCATENATE("R10C",'Mapa de Riesgos'!#REF!),"")</f>
        <v>#REF!</v>
      </c>
      <c r="L25" s="70" t="e">
        <f>IF(AND('Mapa de Riesgos'!#REF!="Alta",'Mapa de Riesgos'!#REF!="Leve"),CONCATENATE("R10C",'Mapa de Riesgos'!#REF!),"")</f>
        <v>#REF!</v>
      </c>
      <c r="M25" s="70" t="e">
        <f>IF(AND('Mapa de Riesgos'!#REF!="Alta",'Mapa de Riesgos'!#REF!="Leve"),CONCATENATE("R10C",'Mapa de Riesgos'!#REF!),"")</f>
        <v>#REF!</v>
      </c>
      <c r="N25" s="70" t="e">
        <f>IF(AND('Mapa de Riesgos'!#REF!="Alta",'Mapa de Riesgos'!#REF!="Leve"),CONCATENATE("R10C",'Mapa de Riesgos'!#REF!),"")</f>
        <v>#REF!</v>
      </c>
      <c r="O25" s="71" t="e">
        <f>IF(AND('Mapa de Riesgos'!#REF!="Alta",'Mapa de Riesgos'!#REF!="Leve"),CONCATENATE("R10C",'Mapa de Riesgos'!#REF!),"")</f>
        <v>#REF!</v>
      </c>
      <c r="P25" s="69" t="e">
        <f>IF(AND('Mapa de Riesgos'!#REF!="Alta",'Mapa de Riesgos'!#REF!="Menor"),CONCATENATE("R10C",'Mapa de Riesgos'!#REF!),"")</f>
        <v>#REF!</v>
      </c>
      <c r="Q25" s="70" t="e">
        <f>IF(AND('Mapa de Riesgos'!#REF!="Alta",'Mapa de Riesgos'!#REF!="Menor"),CONCATENATE("R10C",'Mapa de Riesgos'!#REF!),"")</f>
        <v>#REF!</v>
      </c>
      <c r="R25" s="70" t="e">
        <f>IF(AND('Mapa de Riesgos'!#REF!="Alta",'Mapa de Riesgos'!#REF!="Menor"),CONCATENATE("R10C",'Mapa de Riesgos'!#REF!),"")</f>
        <v>#REF!</v>
      </c>
      <c r="S25" s="70" t="e">
        <f>IF(AND('Mapa de Riesgos'!#REF!="Alta",'Mapa de Riesgos'!#REF!="Menor"),CONCATENATE("R10C",'Mapa de Riesgos'!#REF!),"")</f>
        <v>#REF!</v>
      </c>
      <c r="T25" s="70" t="e">
        <f>IF(AND('Mapa de Riesgos'!#REF!="Alta",'Mapa de Riesgos'!#REF!="Menor"),CONCATENATE("R10C",'Mapa de Riesgos'!#REF!),"")</f>
        <v>#REF!</v>
      </c>
      <c r="U25" s="71" t="e">
        <f>IF(AND('Mapa de Riesgos'!#REF!="Alta",'Mapa de Riesgos'!#REF!="Menor"),CONCATENATE("R10C",'Mapa de Riesgos'!#REF!),"")</f>
        <v>#REF!</v>
      </c>
      <c r="V25" s="57" t="e">
        <f>IF(AND('Mapa de Riesgos'!#REF!="Alta",'Mapa de Riesgos'!#REF!="Moderado"),CONCATENATE("R10C",'Mapa de Riesgos'!#REF!),"")</f>
        <v>#REF!</v>
      </c>
      <c r="W25" s="58" t="e">
        <f>IF(AND('Mapa de Riesgos'!#REF!="Alta",'Mapa de Riesgos'!#REF!="Moderado"),CONCATENATE("R10C",'Mapa de Riesgos'!#REF!),"")</f>
        <v>#REF!</v>
      </c>
      <c r="X25" s="58" t="e">
        <f>IF(AND('Mapa de Riesgos'!#REF!="Alta",'Mapa de Riesgos'!#REF!="Moderado"),CONCATENATE("R10C",'Mapa de Riesgos'!#REF!),"")</f>
        <v>#REF!</v>
      </c>
      <c r="Y25" s="58" t="e">
        <f>IF(AND('Mapa de Riesgos'!#REF!="Alta",'Mapa de Riesgos'!#REF!="Moderado"),CONCATENATE("R10C",'Mapa de Riesgos'!#REF!),"")</f>
        <v>#REF!</v>
      </c>
      <c r="Z25" s="58" t="e">
        <f>IF(AND('Mapa de Riesgos'!#REF!="Alta",'Mapa de Riesgos'!#REF!="Moderado"),CONCATENATE("R10C",'Mapa de Riesgos'!#REF!),"")</f>
        <v>#REF!</v>
      </c>
      <c r="AA25" s="59" t="e">
        <f>IF(AND('Mapa de Riesgos'!#REF!="Alta",'Mapa de Riesgos'!#REF!="Moderado"),CONCATENATE("R10C",'Mapa de Riesgos'!#REF!),"")</f>
        <v>#REF!</v>
      </c>
      <c r="AB25" s="57" t="e">
        <f>IF(AND('Mapa de Riesgos'!#REF!="Alta",'Mapa de Riesgos'!#REF!="Mayor"),CONCATENATE("R10C",'Mapa de Riesgos'!#REF!),"")</f>
        <v>#REF!</v>
      </c>
      <c r="AC25" s="58" t="e">
        <f>IF(AND('Mapa de Riesgos'!#REF!="Alta",'Mapa de Riesgos'!#REF!="Mayor"),CONCATENATE("R10C",'Mapa de Riesgos'!#REF!),"")</f>
        <v>#REF!</v>
      </c>
      <c r="AD25" s="58" t="e">
        <f>IF(AND('Mapa de Riesgos'!#REF!="Alta",'Mapa de Riesgos'!#REF!="Mayor"),CONCATENATE("R10C",'Mapa de Riesgos'!#REF!),"")</f>
        <v>#REF!</v>
      </c>
      <c r="AE25" s="58" t="e">
        <f>IF(AND('Mapa de Riesgos'!#REF!="Alta",'Mapa de Riesgos'!#REF!="Mayor"),CONCATENATE("R10C",'Mapa de Riesgos'!#REF!),"")</f>
        <v>#REF!</v>
      </c>
      <c r="AF25" s="58" t="e">
        <f>IF(AND('Mapa de Riesgos'!#REF!="Alta",'Mapa de Riesgos'!#REF!="Mayor"),CONCATENATE("R10C",'Mapa de Riesgos'!#REF!),"")</f>
        <v>#REF!</v>
      </c>
      <c r="AG25" s="59" t="e">
        <f>IF(AND('Mapa de Riesgos'!#REF!="Alta",'Mapa de Riesgos'!#REF!="Mayor"),CONCATENATE("R10C",'Mapa de Riesgos'!#REF!),"")</f>
        <v>#REF!</v>
      </c>
      <c r="AH25" s="60" t="e">
        <f>IF(AND('Mapa de Riesgos'!#REF!="Alta",'Mapa de Riesgos'!#REF!="Catastrófico"),CONCATENATE("R10C",'Mapa de Riesgos'!#REF!),"")</f>
        <v>#REF!</v>
      </c>
      <c r="AI25" s="61" t="e">
        <f>IF(AND('Mapa de Riesgos'!#REF!="Alta",'Mapa de Riesgos'!#REF!="Catastrófico"),CONCATENATE("R10C",'Mapa de Riesgos'!#REF!),"")</f>
        <v>#REF!</v>
      </c>
      <c r="AJ25" s="61" t="e">
        <f>IF(AND('Mapa de Riesgos'!#REF!="Alta",'Mapa de Riesgos'!#REF!="Catastrófico"),CONCATENATE("R10C",'Mapa de Riesgos'!#REF!),"")</f>
        <v>#REF!</v>
      </c>
      <c r="AK25" s="61" t="e">
        <f>IF(AND('Mapa de Riesgos'!#REF!="Alta",'Mapa de Riesgos'!#REF!="Catastrófico"),CONCATENATE("R10C",'Mapa de Riesgos'!#REF!),"")</f>
        <v>#REF!</v>
      </c>
      <c r="AL25" s="61" t="e">
        <f>IF(AND('Mapa de Riesgos'!#REF!="Alta",'Mapa de Riesgos'!#REF!="Catastrófico"),CONCATENATE("R10C",'Mapa de Riesgos'!#REF!),"")</f>
        <v>#REF!</v>
      </c>
      <c r="AM25" s="62" t="e">
        <f>IF(AND('Mapa de Riesgos'!#REF!="Alta",'Mapa de Riesgos'!#REF!="Catastrófico"),CONCATENATE("R10C",'Mapa de Riesgos'!#REF!),"")</f>
        <v>#REF!</v>
      </c>
      <c r="AN25" s="82"/>
      <c r="AO25" s="431"/>
      <c r="AP25" s="432"/>
      <c r="AQ25" s="432"/>
      <c r="AR25" s="432"/>
      <c r="AS25" s="432"/>
      <c r="AT25" s="433"/>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row>
    <row r="26" spans="1:76" ht="15" customHeight="1">
      <c r="A26" s="82"/>
      <c r="B26" s="339"/>
      <c r="C26" s="339"/>
      <c r="D26" s="340"/>
      <c r="E26" s="434" t="s">
        <v>191</v>
      </c>
      <c r="F26" s="435"/>
      <c r="G26" s="435"/>
      <c r="H26" s="435"/>
      <c r="I26" s="452"/>
      <c r="J26" s="63" t="str">
        <f>IF(AND('Mapa de Riesgos'!$Y$33="Media",'Mapa de Riesgos'!$AA$33="Leve"),CONCATENATE("R1C",'Mapa de Riesgos'!$O$33),"")</f>
        <v/>
      </c>
      <c r="K26" s="64" t="str">
        <f>IF(AND('Mapa de Riesgos'!$Y$34="Media",'Mapa de Riesgos'!$AA$34="Leve"),CONCATENATE("R1C",'Mapa de Riesgos'!$O$34),"")</f>
        <v/>
      </c>
      <c r="L26" s="64" t="str">
        <f>IF(AND('Mapa de Riesgos'!$Y$35="Media",'Mapa de Riesgos'!$AA$35="Leve"),CONCATENATE("R1C",'Mapa de Riesgos'!$O$35),"")</f>
        <v/>
      </c>
      <c r="M26" s="64" t="e">
        <f>IF(AND('Mapa de Riesgos'!#REF!="Media",'Mapa de Riesgos'!#REF!="Leve"),CONCATENATE("R1C",'Mapa de Riesgos'!#REF!),"")</f>
        <v>#REF!</v>
      </c>
      <c r="N26" s="64" t="e">
        <f>IF(AND('Mapa de Riesgos'!#REF!="Media",'Mapa de Riesgos'!#REF!="Leve"),CONCATENATE("R1C",'Mapa de Riesgos'!#REF!),"")</f>
        <v>#REF!</v>
      </c>
      <c r="O26" s="65" t="e">
        <f>IF(AND('Mapa de Riesgos'!#REF!="Media",'Mapa de Riesgos'!#REF!="Leve"),CONCATENATE("R1C",'Mapa de Riesgos'!#REF!),"")</f>
        <v>#REF!</v>
      </c>
      <c r="P26" s="63" t="str">
        <f>IF(AND('Mapa de Riesgos'!$Y$33="Media",'Mapa de Riesgos'!$AA$33="Menor"),CONCATENATE("R1C",'Mapa de Riesgos'!$O$33),"")</f>
        <v/>
      </c>
      <c r="Q26" s="64" t="str">
        <f>IF(AND('Mapa de Riesgos'!$Y$34="Media",'Mapa de Riesgos'!$AA$34="Menor"),CONCATENATE("R1C",'Mapa de Riesgos'!$O$34),"")</f>
        <v/>
      </c>
      <c r="R26" s="64" t="str">
        <f>IF(AND('Mapa de Riesgos'!$Y$35="Media",'Mapa de Riesgos'!$AA$35="Menor"),CONCATENATE("R1C",'Mapa de Riesgos'!$O$35),"")</f>
        <v/>
      </c>
      <c r="S26" s="64" t="e">
        <f>IF(AND('Mapa de Riesgos'!#REF!="Media",'Mapa de Riesgos'!#REF!="Menor"),CONCATENATE("R1C",'Mapa de Riesgos'!#REF!),"")</f>
        <v>#REF!</v>
      </c>
      <c r="T26" s="64" t="e">
        <f>IF(AND('Mapa de Riesgos'!#REF!="Media",'Mapa de Riesgos'!#REF!="Menor"),CONCATENATE("R1C",'Mapa de Riesgos'!#REF!),"")</f>
        <v>#REF!</v>
      </c>
      <c r="U26" s="65" t="e">
        <f>IF(AND('Mapa de Riesgos'!#REF!="Media",'Mapa de Riesgos'!#REF!="Menor"),CONCATENATE("R1C",'Mapa de Riesgos'!#REF!),"")</f>
        <v>#REF!</v>
      </c>
      <c r="V26" s="63" t="str">
        <f>IF(AND('Mapa de Riesgos'!$Y$33="Media",'Mapa de Riesgos'!$AA$33="Moderado"),CONCATENATE("R1C",'Mapa de Riesgos'!$O$33),"")</f>
        <v/>
      </c>
      <c r="W26" s="64" t="str">
        <f>IF(AND('Mapa de Riesgos'!$Y$34="Media",'Mapa de Riesgos'!$AA$34="Moderado"),CONCATENATE("R1C",'Mapa de Riesgos'!$O$34),"")</f>
        <v/>
      </c>
      <c r="X26" s="64" t="str">
        <f>IF(AND('Mapa de Riesgos'!$Y$35="Media",'Mapa de Riesgos'!$AA$35="Moderado"),CONCATENATE("R1C",'Mapa de Riesgos'!$O$35),"")</f>
        <v/>
      </c>
      <c r="Y26" s="64" t="e">
        <f>IF(AND('Mapa de Riesgos'!#REF!="Media",'Mapa de Riesgos'!#REF!="Moderado"),CONCATENATE("R1C",'Mapa de Riesgos'!#REF!),"")</f>
        <v>#REF!</v>
      </c>
      <c r="Z26" s="64" t="e">
        <f>IF(AND('Mapa de Riesgos'!#REF!="Media",'Mapa de Riesgos'!#REF!="Moderado"),CONCATENATE("R1C",'Mapa de Riesgos'!#REF!),"")</f>
        <v>#REF!</v>
      </c>
      <c r="AA26" s="65" t="e">
        <f>IF(AND('Mapa de Riesgos'!#REF!="Media",'Mapa de Riesgos'!#REF!="Moderado"),CONCATENATE("R1C",'Mapa de Riesgos'!#REF!),"")</f>
        <v>#REF!</v>
      </c>
      <c r="AB26" s="45" t="str">
        <f>IF(AND('Mapa de Riesgos'!$Y$33="Media",'Mapa de Riesgos'!$AA$33="Mayor"),CONCATENATE("R1C",'Mapa de Riesgos'!$O$33),"")</f>
        <v/>
      </c>
      <c r="AC26" s="46" t="str">
        <f>IF(AND('Mapa de Riesgos'!$Y$34="Media",'Mapa de Riesgos'!$AA$34="Mayor"),CONCATENATE("R1C",'Mapa de Riesgos'!$O$34),"")</f>
        <v/>
      </c>
      <c r="AD26" s="46" t="str">
        <f>IF(AND('Mapa de Riesgos'!$Y$35="Media",'Mapa de Riesgos'!$AA$35="Mayor"),CONCATENATE("R1C",'Mapa de Riesgos'!$O$35),"")</f>
        <v/>
      </c>
      <c r="AE26" s="46" t="e">
        <f>IF(AND('Mapa de Riesgos'!#REF!="Media",'Mapa de Riesgos'!#REF!="Mayor"),CONCATENATE("R1C",'Mapa de Riesgos'!#REF!),"")</f>
        <v>#REF!</v>
      </c>
      <c r="AF26" s="46" t="e">
        <f>IF(AND('Mapa de Riesgos'!#REF!="Media",'Mapa de Riesgos'!#REF!="Mayor"),CONCATENATE("R1C",'Mapa de Riesgos'!#REF!),"")</f>
        <v>#REF!</v>
      </c>
      <c r="AG26" s="47" t="e">
        <f>IF(AND('Mapa de Riesgos'!#REF!="Media",'Mapa de Riesgos'!#REF!="Mayor"),CONCATENATE("R1C",'Mapa de Riesgos'!#REF!),"")</f>
        <v>#REF!</v>
      </c>
      <c r="AH26" s="48" t="str">
        <f>IF(AND('Mapa de Riesgos'!$Y$33="Media",'Mapa de Riesgos'!$AA$33="Catastrófico"),CONCATENATE("R1C",'Mapa de Riesgos'!$O$33),"")</f>
        <v/>
      </c>
      <c r="AI26" s="49" t="str">
        <f>IF(AND('Mapa de Riesgos'!$Y$34="Media",'Mapa de Riesgos'!$AA$34="Catastrófico"),CONCATENATE("R1C",'Mapa de Riesgos'!$O$34),"")</f>
        <v/>
      </c>
      <c r="AJ26" s="49" t="str">
        <f>IF(AND('Mapa de Riesgos'!$Y$35="Media",'Mapa de Riesgos'!$AA$35="Catastrófico"),CONCATENATE("R1C",'Mapa de Riesgos'!$O$35),"")</f>
        <v/>
      </c>
      <c r="AK26" s="49" t="e">
        <f>IF(AND('Mapa de Riesgos'!#REF!="Media",'Mapa de Riesgos'!#REF!="Catastrófico"),CONCATENATE("R1C",'Mapa de Riesgos'!#REF!),"")</f>
        <v>#REF!</v>
      </c>
      <c r="AL26" s="49" t="e">
        <f>IF(AND('Mapa de Riesgos'!#REF!="Media",'Mapa de Riesgos'!#REF!="Catastrófico"),CONCATENATE("R1C",'Mapa de Riesgos'!#REF!),"")</f>
        <v>#REF!</v>
      </c>
      <c r="AM26" s="50" t="e">
        <f>IF(AND('Mapa de Riesgos'!#REF!="Media",'Mapa de Riesgos'!#REF!="Catastrófico"),CONCATENATE("R1C",'Mapa de Riesgos'!#REF!),"")</f>
        <v>#REF!</v>
      </c>
      <c r="AN26" s="82"/>
      <c r="AO26" s="464" t="s">
        <v>192</v>
      </c>
      <c r="AP26" s="465"/>
      <c r="AQ26" s="465"/>
      <c r="AR26" s="465"/>
      <c r="AS26" s="465"/>
      <c r="AT26" s="466"/>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row>
    <row r="27" spans="1:76" ht="15" customHeight="1">
      <c r="A27" s="82"/>
      <c r="B27" s="339"/>
      <c r="C27" s="339"/>
      <c r="D27" s="340"/>
      <c r="E27" s="436"/>
      <c r="F27" s="437"/>
      <c r="G27" s="437"/>
      <c r="H27" s="437"/>
      <c r="I27" s="453"/>
      <c r="J27" s="66" t="e">
        <f>IF(AND('Mapa de Riesgos'!#REF!="Media",'Mapa de Riesgos'!#REF!="Leve"),CONCATENATE("R2C",'Mapa de Riesgos'!#REF!),"")</f>
        <v>#REF!</v>
      </c>
      <c r="K27" s="67" t="e">
        <f>IF(AND('Mapa de Riesgos'!#REF!="Media",'Mapa de Riesgos'!#REF!="Leve"),CONCATENATE("R2C",'Mapa de Riesgos'!#REF!),"")</f>
        <v>#REF!</v>
      </c>
      <c r="L27" s="67" t="e">
        <f>IF(AND('Mapa de Riesgos'!#REF!="Media",'Mapa de Riesgos'!#REF!="Leve"),CONCATENATE("R2C",'Mapa de Riesgos'!#REF!),"")</f>
        <v>#REF!</v>
      </c>
      <c r="M27" s="67" t="e">
        <f>IF(AND('Mapa de Riesgos'!#REF!="Media",'Mapa de Riesgos'!#REF!="Leve"),CONCATENATE("R2C",'Mapa de Riesgos'!#REF!),"")</f>
        <v>#REF!</v>
      </c>
      <c r="N27" s="67" t="e">
        <f>IF(AND('Mapa de Riesgos'!#REF!="Media",'Mapa de Riesgos'!#REF!="Leve"),CONCATENATE("R2C",'Mapa de Riesgos'!#REF!),"")</f>
        <v>#REF!</v>
      </c>
      <c r="O27" s="68" t="e">
        <f>IF(AND('Mapa de Riesgos'!#REF!="Media",'Mapa de Riesgos'!#REF!="Leve"),CONCATENATE("R2C",'Mapa de Riesgos'!#REF!),"")</f>
        <v>#REF!</v>
      </c>
      <c r="P27" s="66" t="e">
        <f>IF(AND('Mapa de Riesgos'!#REF!="Media",'Mapa de Riesgos'!#REF!="Menor"),CONCATENATE("R2C",'Mapa de Riesgos'!#REF!),"")</f>
        <v>#REF!</v>
      </c>
      <c r="Q27" s="67" t="e">
        <f>IF(AND('Mapa de Riesgos'!#REF!="Media",'Mapa de Riesgos'!#REF!="Menor"),CONCATENATE("R2C",'Mapa de Riesgos'!#REF!),"")</f>
        <v>#REF!</v>
      </c>
      <c r="R27" s="67" t="e">
        <f>IF(AND('Mapa de Riesgos'!#REF!="Media",'Mapa de Riesgos'!#REF!="Menor"),CONCATENATE("R2C",'Mapa de Riesgos'!#REF!),"")</f>
        <v>#REF!</v>
      </c>
      <c r="S27" s="67" t="e">
        <f>IF(AND('Mapa de Riesgos'!#REF!="Media",'Mapa de Riesgos'!#REF!="Menor"),CONCATENATE("R2C",'Mapa de Riesgos'!#REF!),"")</f>
        <v>#REF!</v>
      </c>
      <c r="T27" s="67" t="e">
        <f>IF(AND('Mapa de Riesgos'!#REF!="Media",'Mapa de Riesgos'!#REF!="Menor"),CONCATENATE("R2C",'Mapa de Riesgos'!#REF!),"")</f>
        <v>#REF!</v>
      </c>
      <c r="U27" s="68" t="e">
        <f>IF(AND('Mapa de Riesgos'!#REF!="Media",'Mapa de Riesgos'!#REF!="Menor"),CONCATENATE("R2C",'Mapa de Riesgos'!#REF!),"")</f>
        <v>#REF!</v>
      </c>
      <c r="V27" s="66" t="e">
        <f>IF(AND('Mapa de Riesgos'!#REF!="Media",'Mapa de Riesgos'!#REF!="Moderado"),CONCATENATE("R2C",'Mapa de Riesgos'!#REF!),"")</f>
        <v>#REF!</v>
      </c>
      <c r="W27" s="67" t="e">
        <f>IF(AND('Mapa de Riesgos'!#REF!="Media",'Mapa de Riesgos'!#REF!="Moderado"),CONCATENATE("R2C",'Mapa de Riesgos'!#REF!),"")</f>
        <v>#REF!</v>
      </c>
      <c r="X27" s="67" t="e">
        <f>IF(AND('Mapa de Riesgos'!#REF!="Media",'Mapa de Riesgos'!#REF!="Moderado"),CONCATENATE("R2C",'Mapa de Riesgos'!#REF!),"")</f>
        <v>#REF!</v>
      </c>
      <c r="Y27" s="67" t="e">
        <f>IF(AND('Mapa de Riesgos'!#REF!="Media",'Mapa de Riesgos'!#REF!="Moderado"),CONCATENATE("R2C",'Mapa de Riesgos'!#REF!),"")</f>
        <v>#REF!</v>
      </c>
      <c r="Z27" s="67" t="e">
        <f>IF(AND('Mapa de Riesgos'!#REF!="Media",'Mapa de Riesgos'!#REF!="Moderado"),CONCATENATE("R2C",'Mapa de Riesgos'!#REF!),"")</f>
        <v>#REF!</v>
      </c>
      <c r="AA27" s="68" t="e">
        <f>IF(AND('Mapa de Riesgos'!#REF!="Media",'Mapa de Riesgos'!#REF!="Moderado"),CONCATENATE("R2C",'Mapa de Riesgos'!#REF!),"")</f>
        <v>#REF!</v>
      </c>
      <c r="AB27" s="51" t="e">
        <f>IF(AND('Mapa de Riesgos'!#REF!="Media",'Mapa de Riesgos'!#REF!="Mayor"),CONCATENATE("R2C",'Mapa de Riesgos'!#REF!),"")</f>
        <v>#REF!</v>
      </c>
      <c r="AC27" s="52" t="e">
        <f>IF(AND('Mapa de Riesgos'!#REF!="Media",'Mapa de Riesgos'!#REF!="Mayor"),CONCATENATE("R2C",'Mapa de Riesgos'!#REF!),"")</f>
        <v>#REF!</v>
      </c>
      <c r="AD27" s="52" t="e">
        <f>IF(AND('Mapa de Riesgos'!#REF!="Media",'Mapa de Riesgos'!#REF!="Mayor"),CONCATENATE("R2C",'Mapa de Riesgos'!#REF!),"")</f>
        <v>#REF!</v>
      </c>
      <c r="AE27" s="52" t="e">
        <f>IF(AND('Mapa de Riesgos'!#REF!="Media",'Mapa de Riesgos'!#REF!="Mayor"),CONCATENATE("R2C",'Mapa de Riesgos'!#REF!),"")</f>
        <v>#REF!</v>
      </c>
      <c r="AF27" s="52" t="e">
        <f>IF(AND('Mapa de Riesgos'!#REF!="Media",'Mapa de Riesgos'!#REF!="Mayor"),CONCATENATE("R2C",'Mapa de Riesgos'!#REF!),"")</f>
        <v>#REF!</v>
      </c>
      <c r="AG27" s="53" t="e">
        <f>IF(AND('Mapa de Riesgos'!#REF!="Media",'Mapa de Riesgos'!#REF!="Mayor"),CONCATENATE("R2C",'Mapa de Riesgos'!#REF!),"")</f>
        <v>#REF!</v>
      </c>
      <c r="AH27" s="54" t="e">
        <f>IF(AND('Mapa de Riesgos'!#REF!="Media",'Mapa de Riesgos'!#REF!="Catastrófico"),CONCATENATE("R2C",'Mapa de Riesgos'!#REF!),"")</f>
        <v>#REF!</v>
      </c>
      <c r="AI27" s="55" t="e">
        <f>IF(AND('Mapa de Riesgos'!#REF!="Media",'Mapa de Riesgos'!#REF!="Catastrófico"),CONCATENATE("R2C",'Mapa de Riesgos'!#REF!),"")</f>
        <v>#REF!</v>
      </c>
      <c r="AJ27" s="55" t="e">
        <f>IF(AND('Mapa de Riesgos'!#REF!="Media",'Mapa de Riesgos'!#REF!="Catastrófico"),CONCATENATE("R2C",'Mapa de Riesgos'!#REF!),"")</f>
        <v>#REF!</v>
      </c>
      <c r="AK27" s="55" t="e">
        <f>IF(AND('Mapa de Riesgos'!#REF!="Media",'Mapa de Riesgos'!#REF!="Catastrófico"),CONCATENATE("R2C",'Mapa de Riesgos'!#REF!),"")</f>
        <v>#REF!</v>
      </c>
      <c r="AL27" s="55" t="e">
        <f>IF(AND('Mapa de Riesgos'!#REF!="Media",'Mapa de Riesgos'!#REF!="Catastrófico"),CONCATENATE("R2C",'Mapa de Riesgos'!#REF!),"")</f>
        <v>#REF!</v>
      </c>
      <c r="AM27" s="56" t="e">
        <f>IF(AND('Mapa de Riesgos'!#REF!="Media",'Mapa de Riesgos'!#REF!="Catastrófico"),CONCATENATE("R2C",'Mapa de Riesgos'!#REF!),"")</f>
        <v>#REF!</v>
      </c>
      <c r="AN27" s="82"/>
      <c r="AO27" s="467"/>
      <c r="AP27" s="468"/>
      <c r="AQ27" s="468"/>
      <c r="AR27" s="468"/>
      <c r="AS27" s="468"/>
      <c r="AT27" s="469"/>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row>
    <row r="28" spans="1:76" ht="15" customHeight="1">
      <c r="A28" s="82"/>
      <c r="B28" s="339"/>
      <c r="C28" s="339"/>
      <c r="D28" s="340"/>
      <c r="E28" s="438"/>
      <c r="F28" s="437"/>
      <c r="G28" s="437"/>
      <c r="H28" s="437"/>
      <c r="I28" s="453"/>
      <c r="J28" s="66" t="e">
        <f>IF(AND('Mapa de Riesgos'!#REF!="Media",'Mapa de Riesgos'!#REF!="Leve"),CONCATENATE("R3C",'Mapa de Riesgos'!#REF!),"")</f>
        <v>#REF!</v>
      </c>
      <c r="K28" s="67" t="e">
        <f>IF(AND('Mapa de Riesgos'!#REF!="Media",'Mapa de Riesgos'!#REF!="Leve"),CONCATENATE("R3C",'Mapa de Riesgos'!#REF!),"")</f>
        <v>#REF!</v>
      </c>
      <c r="L28" s="67" t="e">
        <f>IF(AND('Mapa de Riesgos'!#REF!="Media",'Mapa de Riesgos'!#REF!="Leve"),CONCATENATE("R3C",'Mapa de Riesgos'!#REF!),"")</f>
        <v>#REF!</v>
      </c>
      <c r="M28" s="67" t="e">
        <f>IF(AND('Mapa de Riesgos'!#REF!="Media",'Mapa de Riesgos'!#REF!="Leve"),CONCATENATE("R3C",'Mapa de Riesgos'!#REF!),"")</f>
        <v>#REF!</v>
      </c>
      <c r="N28" s="67" t="e">
        <f>IF(AND('Mapa de Riesgos'!#REF!="Media",'Mapa de Riesgos'!#REF!="Leve"),CONCATENATE("R3C",'Mapa de Riesgos'!#REF!),"")</f>
        <v>#REF!</v>
      </c>
      <c r="O28" s="68" t="e">
        <f>IF(AND('Mapa de Riesgos'!#REF!="Media",'Mapa de Riesgos'!#REF!="Leve"),CONCATENATE("R3C",'Mapa de Riesgos'!#REF!),"")</f>
        <v>#REF!</v>
      </c>
      <c r="P28" s="66" t="e">
        <f>IF(AND('Mapa de Riesgos'!#REF!="Media",'Mapa de Riesgos'!#REF!="Menor"),CONCATENATE("R3C",'Mapa de Riesgos'!#REF!),"")</f>
        <v>#REF!</v>
      </c>
      <c r="Q28" s="67" t="e">
        <f>IF(AND('Mapa de Riesgos'!#REF!="Media",'Mapa de Riesgos'!#REF!="Menor"),CONCATENATE("R3C",'Mapa de Riesgos'!#REF!),"")</f>
        <v>#REF!</v>
      </c>
      <c r="R28" s="67" t="e">
        <f>IF(AND('Mapa de Riesgos'!#REF!="Media",'Mapa de Riesgos'!#REF!="Menor"),CONCATENATE("R3C",'Mapa de Riesgos'!#REF!),"")</f>
        <v>#REF!</v>
      </c>
      <c r="S28" s="67" t="e">
        <f>IF(AND('Mapa de Riesgos'!#REF!="Media",'Mapa de Riesgos'!#REF!="Menor"),CONCATENATE("R3C",'Mapa de Riesgos'!#REF!),"")</f>
        <v>#REF!</v>
      </c>
      <c r="T28" s="67" t="e">
        <f>IF(AND('Mapa de Riesgos'!#REF!="Media",'Mapa de Riesgos'!#REF!="Menor"),CONCATENATE("R3C",'Mapa de Riesgos'!#REF!),"")</f>
        <v>#REF!</v>
      </c>
      <c r="U28" s="68" t="e">
        <f>IF(AND('Mapa de Riesgos'!#REF!="Media",'Mapa de Riesgos'!#REF!="Menor"),CONCATENATE("R3C",'Mapa de Riesgos'!#REF!),"")</f>
        <v>#REF!</v>
      </c>
      <c r="V28" s="66" t="e">
        <f>IF(AND('Mapa de Riesgos'!#REF!="Media",'Mapa de Riesgos'!#REF!="Moderado"),CONCATENATE("R3C",'Mapa de Riesgos'!#REF!),"")</f>
        <v>#REF!</v>
      </c>
      <c r="W28" s="67" t="e">
        <f>IF(AND('Mapa de Riesgos'!#REF!="Media",'Mapa de Riesgos'!#REF!="Moderado"),CONCATENATE("R3C",'Mapa de Riesgos'!#REF!),"")</f>
        <v>#REF!</v>
      </c>
      <c r="X28" s="67" t="e">
        <f>IF(AND('Mapa de Riesgos'!#REF!="Media",'Mapa de Riesgos'!#REF!="Moderado"),CONCATENATE("R3C",'Mapa de Riesgos'!#REF!),"")</f>
        <v>#REF!</v>
      </c>
      <c r="Y28" s="67" t="e">
        <f>IF(AND('Mapa de Riesgos'!#REF!="Media",'Mapa de Riesgos'!#REF!="Moderado"),CONCATENATE("R3C",'Mapa de Riesgos'!#REF!),"")</f>
        <v>#REF!</v>
      </c>
      <c r="Z28" s="67" t="e">
        <f>IF(AND('Mapa de Riesgos'!#REF!="Media",'Mapa de Riesgos'!#REF!="Moderado"),CONCATENATE("R3C",'Mapa de Riesgos'!#REF!),"")</f>
        <v>#REF!</v>
      </c>
      <c r="AA28" s="68" t="e">
        <f>IF(AND('Mapa de Riesgos'!#REF!="Media",'Mapa de Riesgos'!#REF!="Moderado"),CONCATENATE("R3C",'Mapa de Riesgos'!#REF!),"")</f>
        <v>#REF!</v>
      </c>
      <c r="AB28" s="51" t="e">
        <f>IF(AND('Mapa de Riesgos'!#REF!="Media",'Mapa de Riesgos'!#REF!="Mayor"),CONCATENATE("R3C",'Mapa de Riesgos'!#REF!),"")</f>
        <v>#REF!</v>
      </c>
      <c r="AC28" s="52" t="e">
        <f>IF(AND('Mapa de Riesgos'!#REF!="Media",'Mapa de Riesgos'!#REF!="Mayor"),CONCATENATE("R3C",'Mapa de Riesgos'!#REF!),"")</f>
        <v>#REF!</v>
      </c>
      <c r="AD28" s="52" t="e">
        <f>IF(AND('Mapa de Riesgos'!#REF!="Media",'Mapa de Riesgos'!#REF!="Mayor"),CONCATENATE("R3C",'Mapa de Riesgos'!#REF!),"")</f>
        <v>#REF!</v>
      </c>
      <c r="AE28" s="52" t="e">
        <f>IF(AND('Mapa de Riesgos'!#REF!="Media",'Mapa de Riesgos'!#REF!="Mayor"),CONCATENATE("R3C",'Mapa de Riesgos'!#REF!),"")</f>
        <v>#REF!</v>
      </c>
      <c r="AF28" s="52" t="e">
        <f>IF(AND('Mapa de Riesgos'!#REF!="Media",'Mapa de Riesgos'!#REF!="Mayor"),CONCATENATE("R3C",'Mapa de Riesgos'!#REF!),"")</f>
        <v>#REF!</v>
      </c>
      <c r="AG28" s="53" t="e">
        <f>IF(AND('Mapa de Riesgos'!#REF!="Media",'Mapa de Riesgos'!#REF!="Mayor"),CONCATENATE("R3C",'Mapa de Riesgos'!#REF!),"")</f>
        <v>#REF!</v>
      </c>
      <c r="AH28" s="54" t="e">
        <f>IF(AND('Mapa de Riesgos'!#REF!="Media",'Mapa de Riesgos'!#REF!="Catastrófico"),CONCATENATE("R3C",'Mapa de Riesgos'!#REF!),"")</f>
        <v>#REF!</v>
      </c>
      <c r="AI28" s="55" t="e">
        <f>IF(AND('Mapa de Riesgos'!#REF!="Media",'Mapa de Riesgos'!#REF!="Catastrófico"),CONCATENATE("R3C",'Mapa de Riesgos'!#REF!),"")</f>
        <v>#REF!</v>
      </c>
      <c r="AJ28" s="55" t="e">
        <f>IF(AND('Mapa de Riesgos'!#REF!="Media",'Mapa de Riesgos'!#REF!="Catastrófico"),CONCATENATE("R3C",'Mapa de Riesgos'!#REF!),"")</f>
        <v>#REF!</v>
      </c>
      <c r="AK28" s="55" t="e">
        <f>IF(AND('Mapa de Riesgos'!#REF!="Media",'Mapa de Riesgos'!#REF!="Catastrófico"),CONCATENATE("R3C",'Mapa de Riesgos'!#REF!),"")</f>
        <v>#REF!</v>
      </c>
      <c r="AL28" s="55" t="e">
        <f>IF(AND('Mapa de Riesgos'!#REF!="Media",'Mapa de Riesgos'!#REF!="Catastrófico"),CONCATENATE("R3C",'Mapa de Riesgos'!#REF!),"")</f>
        <v>#REF!</v>
      </c>
      <c r="AM28" s="56" t="e">
        <f>IF(AND('Mapa de Riesgos'!#REF!="Media",'Mapa de Riesgos'!#REF!="Catastrófico"),CONCATENATE("R3C",'Mapa de Riesgos'!#REF!),"")</f>
        <v>#REF!</v>
      </c>
      <c r="AN28" s="82"/>
      <c r="AO28" s="467"/>
      <c r="AP28" s="468"/>
      <c r="AQ28" s="468"/>
      <c r="AR28" s="468"/>
      <c r="AS28" s="468"/>
      <c r="AT28" s="469"/>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row>
    <row r="29" spans="1:76" ht="15" customHeight="1">
      <c r="A29" s="82"/>
      <c r="B29" s="339"/>
      <c r="C29" s="339"/>
      <c r="D29" s="340"/>
      <c r="E29" s="438"/>
      <c r="F29" s="437"/>
      <c r="G29" s="437"/>
      <c r="H29" s="437"/>
      <c r="I29" s="453"/>
      <c r="J29" s="66" t="e">
        <f>IF(AND('Mapa de Riesgos'!#REF!="Media",'Mapa de Riesgos'!#REF!="Leve"),CONCATENATE("R4C",'Mapa de Riesgos'!#REF!),"")</f>
        <v>#REF!</v>
      </c>
      <c r="K29" s="67" t="e">
        <f>IF(AND('Mapa de Riesgos'!#REF!="Media",'Mapa de Riesgos'!#REF!="Leve"),CONCATENATE("R4C",'Mapa de Riesgos'!#REF!),"")</f>
        <v>#REF!</v>
      </c>
      <c r="L29" s="67" t="e">
        <f>IF(AND('Mapa de Riesgos'!#REF!="Media",'Mapa de Riesgos'!#REF!="Leve"),CONCATENATE("R4C",'Mapa de Riesgos'!#REF!),"")</f>
        <v>#REF!</v>
      </c>
      <c r="M29" s="67" t="e">
        <f>IF(AND('Mapa de Riesgos'!#REF!="Media",'Mapa de Riesgos'!#REF!="Leve"),CONCATENATE("R4C",'Mapa de Riesgos'!#REF!),"")</f>
        <v>#REF!</v>
      </c>
      <c r="N29" s="67" t="e">
        <f>IF(AND('Mapa de Riesgos'!#REF!="Media",'Mapa de Riesgos'!#REF!="Leve"),CONCATENATE("R4C",'Mapa de Riesgos'!#REF!),"")</f>
        <v>#REF!</v>
      </c>
      <c r="O29" s="68" t="e">
        <f>IF(AND('Mapa de Riesgos'!#REF!="Media",'Mapa de Riesgos'!#REF!="Leve"),CONCATENATE("R4C",'Mapa de Riesgos'!#REF!),"")</f>
        <v>#REF!</v>
      </c>
      <c r="P29" s="66" t="e">
        <f>IF(AND('Mapa de Riesgos'!#REF!="Media",'Mapa de Riesgos'!#REF!="Menor"),CONCATENATE("R4C",'Mapa de Riesgos'!#REF!),"")</f>
        <v>#REF!</v>
      </c>
      <c r="Q29" s="67" t="e">
        <f>IF(AND('Mapa de Riesgos'!#REF!="Media",'Mapa de Riesgos'!#REF!="Menor"),CONCATENATE("R4C",'Mapa de Riesgos'!#REF!),"")</f>
        <v>#REF!</v>
      </c>
      <c r="R29" s="67" t="e">
        <f>IF(AND('Mapa de Riesgos'!#REF!="Media",'Mapa de Riesgos'!#REF!="Menor"),CONCATENATE("R4C",'Mapa de Riesgos'!#REF!),"")</f>
        <v>#REF!</v>
      </c>
      <c r="S29" s="67" t="e">
        <f>IF(AND('Mapa de Riesgos'!#REF!="Media",'Mapa de Riesgos'!#REF!="Menor"),CONCATENATE("R4C",'Mapa de Riesgos'!#REF!),"")</f>
        <v>#REF!</v>
      </c>
      <c r="T29" s="67" t="e">
        <f>IF(AND('Mapa de Riesgos'!#REF!="Media",'Mapa de Riesgos'!#REF!="Menor"),CONCATENATE("R4C",'Mapa de Riesgos'!#REF!),"")</f>
        <v>#REF!</v>
      </c>
      <c r="U29" s="68" t="e">
        <f>IF(AND('Mapa de Riesgos'!#REF!="Media",'Mapa de Riesgos'!#REF!="Menor"),CONCATENATE("R4C",'Mapa de Riesgos'!#REF!),"")</f>
        <v>#REF!</v>
      </c>
      <c r="V29" s="66" t="e">
        <f>IF(AND('Mapa de Riesgos'!#REF!="Media",'Mapa de Riesgos'!#REF!="Moderado"),CONCATENATE("R4C",'Mapa de Riesgos'!#REF!),"")</f>
        <v>#REF!</v>
      </c>
      <c r="W29" s="67" t="e">
        <f>IF(AND('Mapa de Riesgos'!#REF!="Media",'Mapa de Riesgos'!#REF!="Moderado"),CONCATENATE("R4C",'Mapa de Riesgos'!#REF!),"")</f>
        <v>#REF!</v>
      </c>
      <c r="X29" s="67" t="e">
        <f>IF(AND('Mapa de Riesgos'!#REF!="Media",'Mapa de Riesgos'!#REF!="Moderado"),CONCATENATE("R4C",'Mapa de Riesgos'!#REF!),"")</f>
        <v>#REF!</v>
      </c>
      <c r="Y29" s="67" t="e">
        <f>IF(AND('Mapa de Riesgos'!#REF!="Media",'Mapa de Riesgos'!#REF!="Moderado"),CONCATENATE("R4C",'Mapa de Riesgos'!#REF!),"")</f>
        <v>#REF!</v>
      </c>
      <c r="Z29" s="67" t="e">
        <f>IF(AND('Mapa de Riesgos'!#REF!="Media",'Mapa de Riesgos'!#REF!="Moderado"),CONCATENATE("R4C",'Mapa de Riesgos'!#REF!),"")</f>
        <v>#REF!</v>
      </c>
      <c r="AA29" s="68" t="e">
        <f>IF(AND('Mapa de Riesgos'!#REF!="Media",'Mapa de Riesgos'!#REF!="Moderado"),CONCATENATE("R4C",'Mapa de Riesgos'!#REF!),"")</f>
        <v>#REF!</v>
      </c>
      <c r="AB29" s="51" t="e">
        <f>IF(AND('Mapa de Riesgos'!#REF!="Media",'Mapa de Riesgos'!#REF!="Mayor"),CONCATENATE("R4C",'Mapa de Riesgos'!#REF!),"")</f>
        <v>#REF!</v>
      </c>
      <c r="AC29" s="52" t="e">
        <f>IF(AND('Mapa de Riesgos'!#REF!="Media",'Mapa de Riesgos'!#REF!="Mayor"),CONCATENATE("R4C",'Mapa de Riesgos'!#REF!),"")</f>
        <v>#REF!</v>
      </c>
      <c r="AD29" s="52" t="e">
        <f>IF(AND('Mapa de Riesgos'!#REF!="Media",'Mapa de Riesgos'!#REF!="Mayor"),CONCATENATE("R4C",'Mapa de Riesgos'!#REF!),"")</f>
        <v>#REF!</v>
      </c>
      <c r="AE29" s="52" t="e">
        <f>IF(AND('Mapa de Riesgos'!#REF!="Media",'Mapa de Riesgos'!#REF!="Mayor"),CONCATENATE("R4C",'Mapa de Riesgos'!#REF!),"")</f>
        <v>#REF!</v>
      </c>
      <c r="AF29" s="52" t="e">
        <f>IF(AND('Mapa de Riesgos'!#REF!="Media",'Mapa de Riesgos'!#REF!="Mayor"),CONCATENATE("R4C",'Mapa de Riesgos'!#REF!),"")</f>
        <v>#REF!</v>
      </c>
      <c r="AG29" s="53" t="e">
        <f>IF(AND('Mapa de Riesgos'!#REF!="Media",'Mapa de Riesgos'!#REF!="Mayor"),CONCATENATE("R4C",'Mapa de Riesgos'!#REF!),"")</f>
        <v>#REF!</v>
      </c>
      <c r="AH29" s="54" t="e">
        <f>IF(AND('Mapa de Riesgos'!#REF!="Media",'Mapa de Riesgos'!#REF!="Catastrófico"),CONCATENATE("R4C",'Mapa de Riesgos'!#REF!),"")</f>
        <v>#REF!</v>
      </c>
      <c r="AI29" s="55" t="e">
        <f>IF(AND('Mapa de Riesgos'!#REF!="Media",'Mapa de Riesgos'!#REF!="Catastrófico"),CONCATENATE("R4C",'Mapa de Riesgos'!#REF!),"")</f>
        <v>#REF!</v>
      </c>
      <c r="AJ29" s="55" t="e">
        <f>IF(AND('Mapa de Riesgos'!#REF!="Media",'Mapa de Riesgos'!#REF!="Catastrófico"),CONCATENATE("R4C",'Mapa de Riesgos'!#REF!),"")</f>
        <v>#REF!</v>
      </c>
      <c r="AK29" s="55" t="e">
        <f>IF(AND('Mapa de Riesgos'!#REF!="Media",'Mapa de Riesgos'!#REF!="Catastrófico"),CONCATENATE("R4C",'Mapa de Riesgos'!#REF!),"")</f>
        <v>#REF!</v>
      </c>
      <c r="AL29" s="55" t="e">
        <f>IF(AND('Mapa de Riesgos'!#REF!="Media",'Mapa de Riesgos'!#REF!="Catastrófico"),CONCATENATE("R4C",'Mapa de Riesgos'!#REF!),"")</f>
        <v>#REF!</v>
      </c>
      <c r="AM29" s="56" t="e">
        <f>IF(AND('Mapa de Riesgos'!#REF!="Media",'Mapa de Riesgos'!#REF!="Catastrófico"),CONCATENATE("R4C",'Mapa de Riesgos'!#REF!),"")</f>
        <v>#REF!</v>
      </c>
      <c r="AN29" s="82"/>
      <c r="AO29" s="467"/>
      <c r="AP29" s="468"/>
      <c r="AQ29" s="468"/>
      <c r="AR29" s="468"/>
      <c r="AS29" s="468"/>
      <c r="AT29" s="469"/>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row>
    <row r="30" spans="1:76" ht="15" customHeight="1">
      <c r="A30" s="82"/>
      <c r="B30" s="339"/>
      <c r="C30" s="339"/>
      <c r="D30" s="340"/>
      <c r="E30" s="438"/>
      <c r="F30" s="437"/>
      <c r="G30" s="437"/>
      <c r="H30" s="437"/>
      <c r="I30" s="453"/>
      <c r="J30" s="66" t="e">
        <f>IF(AND('Mapa de Riesgos'!#REF!="Media",'Mapa de Riesgos'!#REF!="Leve"),CONCATENATE("R5C",'Mapa de Riesgos'!#REF!),"")</f>
        <v>#REF!</v>
      </c>
      <c r="K30" s="67" t="e">
        <f>IF(AND('Mapa de Riesgos'!#REF!="Media",'Mapa de Riesgos'!#REF!="Leve"),CONCATENATE("R5C",'Mapa de Riesgos'!#REF!),"")</f>
        <v>#REF!</v>
      </c>
      <c r="L30" s="67" t="e">
        <f>IF(AND('Mapa de Riesgos'!#REF!="Media",'Mapa de Riesgos'!#REF!="Leve"),CONCATENATE("R5C",'Mapa de Riesgos'!#REF!),"")</f>
        <v>#REF!</v>
      </c>
      <c r="M30" s="67" t="e">
        <f>IF(AND('Mapa de Riesgos'!#REF!="Media",'Mapa de Riesgos'!#REF!="Leve"),CONCATENATE("R5C",'Mapa de Riesgos'!#REF!),"")</f>
        <v>#REF!</v>
      </c>
      <c r="N30" s="67" t="e">
        <f>IF(AND('Mapa de Riesgos'!#REF!="Media",'Mapa de Riesgos'!#REF!="Leve"),CONCATENATE("R5C",'Mapa de Riesgos'!#REF!),"")</f>
        <v>#REF!</v>
      </c>
      <c r="O30" s="68" t="e">
        <f>IF(AND('Mapa de Riesgos'!#REF!="Media",'Mapa de Riesgos'!#REF!="Leve"),CONCATENATE("R5C",'Mapa de Riesgos'!#REF!),"")</f>
        <v>#REF!</v>
      </c>
      <c r="P30" s="66" t="e">
        <f>IF(AND('Mapa de Riesgos'!#REF!="Media",'Mapa de Riesgos'!#REF!="Menor"),CONCATENATE("R5C",'Mapa de Riesgos'!#REF!),"")</f>
        <v>#REF!</v>
      </c>
      <c r="Q30" s="67" t="e">
        <f>IF(AND('Mapa de Riesgos'!#REF!="Media",'Mapa de Riesgos'!#REF!="Menor"),CONCATENATE("R5C",'Mapa de Riesgos'!#REF!),"")</f>
        <v>#REF!</v>
      </c>
      <c r="R30" s="67" t="e">
        <f>IF(AND('Mapa de Riesgos'!#REF!="Media",'Mapa de Riesgos'!#REF!="Menor"),CONCATENATE("R5C",'Mapa de Riesgos'!#REF!),"")</f>
        <v>#REF!</v>
      </c>
      <c r="S30" s="67" t="e">
        <f>IF(AND('Mapa de Riesgos'!#REF!="Media",'Mapa de Riesgos'!#REF!="Menor"),CONCATENATE("R5C",'Mapa de Riesgos'!#REF!),"")</f>
        <v>#REF!</v>
      </c>
      <c r="T30" s="67" t="e">
        <f>IF(AND('Mapa de Riesgos'!#REF!="Media",'Mapa de Riesgos'!#REF!="Menor"),CONCATENATE("R5C",'Mapa de Riesgos'!#REF!),"")</f>
        <v>#REF!</v>
      </c>
      <c r="U30" s="68" t="e">
        <f>IF(AND('Mapa de Riesgos'!#REF!="Media",'Mapa de Riesgos'!#REF!="Menor"),CONCATENATE("R5C",'Mapa de Riesgos'!#REF!),"")</f>
        <v>#REF!</v>
      </c>
      <c r="V30" s="66" t="e">
        <f>IF(AND('Mapa de Riesgos'!#REF!="Media",'Mapa de Riesgos'!#REF!="Moderado"),CONCATENATE("R5C",'Mapa de Riesgos'!#REF!),"")</f>
        <v>#REF!</v>
      </c>
      <c r="W30" s="67" t="e">
        <f>IF(AND('Mapa de Riesgos'!#REF!="Media",'Mapa de Riesgos'!#REF!="Moderado"),CONCATENATE("R5C",'Mapa de Riesgos'!#REF!),"")</f>
        <v>#REF!</v>
      </c>
      <c r="X30" s="67" t="e">
        <f>IF(AND('Mapa de Riesgos'!#REF!="Media",'Mapa de Riesgos'!#REF!="Moderado"),CONCATENATE("R5C",'Mapa de Riesgos'!#REF!),"")</f>
        <v>#REF!</v>
      </c>
      <c r="Y30" s="67" t="e">
        <f>IF(AND('Mapa de Riesgos'!#REF!="Media",'Mapa de Riesgos'!#REF!="Moderado"),CONCATENATE("R5C",'Mapa de Riesgos'!#REF!),"")</f>
        <v>#REF!</v>
      </c>
      <c r="Z30" s="67" t="e">
        <f>IF(AND('Mapa de Riesgos'!#REF!="Media",'Mapa de Riesgos'!#REF!="Moderado"),CONCATENATE("R5C",'Mapa de Riesgos'!#REF!),"")</f>
        <v>#REF!</v>
      </c>
      <c r="AA30" s="68" t="e">
        <f>IF(AND('Mapa de Riesgos'!#REF!="Media",'Mapa de Riesgos'!#REF!="Moderado"),CONCATENATE("R5C",'Mapa de Riesgos'!#REF!),"")</f>
        <v>#REF!</v>
      </c>
      <c r="AB30" s="51" t="e">
        <f>IF(AND('Mapa de Riesgos'!#REF!="Media",'Mapa de Riesgos'!#REF!="Mayor"),CONCATENATE("R5C",'Mapa de Riesgos'!#REF!),"")</f>
        <v>#REF!</v>
      </c>
      <c r="AC30" s="52" t="e">
        <f>IF(AND('Mapa de Riesgos'!#REF!="Media",'Mapa de Riesgos'!#REF!="Mayor"),CONCATENATE("R5C",'Mapa de Riesgos'!#REF!),"")</f>
        <v>#REF!</v>
      </c>
      <c r="AD30" s="52" t="e">
        <f>IF(AND('Mapa de Riesgos'!#REF!="Media",'Mapa de Riesgos'!#REF!="Mayor"),CONCATENATE("R5C",'Mapa de Riesgos'!#REF!),"")</f>
        <v>#REF!</v>
      </c>
      <c r="AE30" s="52" t="e">
        <f>IF(AND('Mapa de Riesgos'!#REF!="Media",'Mapa de Riesgos'!#REF!="Mayor"),CONCATENATE("R5C",'Mapa de Riesgos'!#REF!),"")</f>
        <v>#REF!</v>
      </c>
      <c r="AF30" s="52" t="e">
        <f>IF(AND('Mapa de Riesgos'!#REF!="Media",'Mapa de Riesgos'!#REF!="Mayor"),CONCATENATE("R5C",'Mapa de Riesgos'!#REF!),"")</f>
        <v>#REF!</v>
      </c>
      <c r="AG30" s="53" t="e">
        <f>IF(AND('Mapa de Riesgos'!#REF!="Media",'Mapa de Riesgos'!#REF!="Mayor"),CONCATENATE("R5C",'Mapa de Riesgos'!#REF!),"")</f>
        <v>#REF!</v>
      </c>
      <c r="AH30" s="54" t="e">
        <f>IF(AND('Mapa de Riesgos'!#REF!="Media",'Mapa de Riesgos'!#REF!="Catastrófico"),CONCATENATE("R5C",'Mapa de Riesgos'!#REF!),"")</f>
        <v>#REF!</v>
      </c>
      <c r="AI30" s="55" t="e">
        <f>IF(AND('Mapa de Riesgos'!#REF!="Media",'Mapa de Riesgos'!#REF!="Catastrófico"),CONCATENATE("R5C",'Mapa de Riesgos'!#REF!),"")</f>
        <v>#REF!</v>
      </c>
      <c r="AJ30" s="55" t="e">
        <f>IF(AND('Mapa de Riesgos'!#REF!="Media",'Mapa de Riesgos'!#REF!="Catastrófico"),CONCATENATE("R5C",'Mapa de Riesgos'!#REF!),"")</f>
        <v>#REF!</v>
      </c>
      <c r="AK30" s="55" t="e">
        <f>IF(AND('Mapa de Riesgos'!#REF!="Media",'Mapa de Riesgos'!#REF!="Catastrófico"),CONCATENATE("R5C",'Mapa de Riesgos'!#REF!),"")</f>
        <v>#REF!</v>
      </c>
      <c r="AL30" s="55" t="e">
        <f>IF(AND('Mapa de Riesgos'!#REF!="Media",'Mapa de Riesgos'!#REF!="Catastrófico"),CONCATENATE("R5C",'Mapa de Riesgos'!#REF!),"")</f>
        <v>#REF!</v>
      </c>
      <c r="AM30" s="56" t="e">
        <f>IF(AND('Mapa de Riesgos'!#REF!="Media",'Mapa de Riesgos'!#REF!="Catastrófico"),CONCATENATE("R5C",'Mapa de Riesgos'!#REF!),"")</f>
        <v>#REF!</v>
      </c>
      <c r="AN30" s="82"/>
      <c r="AO30" s="467"/>
      <c r="AP30" s="468"/>
      <c r="AQ30" s="468"/>
      <c r="AR30" s="468"/>
      <c r="AS30" s="468"/>
      <c r="AT30" s="469"/>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row>
    <row r="31" spans="1:76" ht="15" customHeight="1">
      <c r="A31" s="82"/>
      <c r="B31" s="339"/>
      <c r="C31" s="339"/>
      <c r="D31" s="340"/>
      <c r="E31" s="438"/>
      <c r="F31" s="437"/>
      <c r="G31" s="437"/>
      <c r="H31" s="437"/>
      <c r="I31" s="453"/>
      <c r="J31" s="66" t="e">
        <f>IF(AND('Mapa de Riesgos'!#REF!="Media",'Mapa de Riesgos'!#REF!="Leve"),CONCATENATE("R6C",'Mapa de Riesgos'!#REF!),"")</f>
        <v>#REF!</v>
      </c>
      <c r="K31" s="67" t="e">
        <f>IF(AND('Mapa de Riesgos'!#REF!="Media",'Mapa de Riesgos'!#REF!="Leve"),CONCATENATE("R6C",'Mapa de Riesgos'!#REF!),"")</f>
        <v>#REF!</v>
      </c>
      <c r="L31" s="67" t="e">
        <f>IF(AND('Mapa de Riesgos'!#REF!="Media",'Mapa de Riesgos'!#REF!="Leve"),CONCATENATE("R6C",'Mapa de Riesgos'!#REF!),"")</f>
        <v>#REF!</v>
      </c>
      <c r="M31" s="67" t="e">
        <f>IF(AND('Mapa de Riesgos'!#REF!="Media",'Mapa de Riesgos'!#REF!="Leve"),CONCATENATE("R6C",'Mapa de Riesgos'!#REF!),"")</f>
        <v>#REF!</v>
      </c>
      <c r="N31" s="67" t="e">
        <f>IF(AND('Mapa de Riesgos'!#REF!="Media",'Mapa de Riesgos'!#REF!="Leve"),CONCATENATE("R6C",'Mapa de Riesgos'!#REF!),"")</f>
        <v>#REF!</v>
      </c>
      <c r="O31" s="68" t="e">
        <f>IF(AND('Mapa de Riesgos'!#REF!="Media",'Mapa de Riesgos'!#REF!="Leve"),CONCATENATE("R6C",'Mapa de Riesgos'!#REF!),"")</f>
        <v>#REF!</v>
      </c>
      <c r="P31" s="66" t="e">
        <f>IF(AND('Mapa de Riesgos'!#REF!="Media",'Mapa de Riesgos'!#REF!="Menor"),CONCATENATE("R6C",'Mapa de Riesgos'!#REF!),"")</f>
        <v>#REF!</v>
      </c>
      <c r="Q31" s="67" t="e">
        <f>IF(AND('Mapa de Riesgos'!#REF!="Media",'Mapa de Riesgos'!#REF!="Menor"),CONCATENATE("R6C",'Mapa de Riesgos'!#REF!),"")</f>
        <v>#REF!</v>
      </c>
      <c r="R31" s="67" t="e">
        <f>IF(AND('Mapa de Riesgos'!#REF!="Media",'Mapa de Riesgos'!#REF!="Menor"),CONCATENATE("R6C",'Mapa de Riesgos'!#REF!),"")</f>
        <v>#REF!</v>
      </c>
      <c r="S31" s="67" t="e">
        <f>IF(AND('Mapa de Riesgos'!#REF!="Media",'Mapa de Riesgos'!#REF!="Menor"),CONCATENATE("R6C",'Mapa de Riesgos'!#REF!),"")</f>
        <v>#REF!</v>
      </c>
      <c r="T31" s="67" t="e">
        <f>IF(AND('Mapa de Riesgos'!#REF!="Media",'Mapa de Riesgos'!#REF!="Menor"),CONCATENATE("R6C",'Mapa de Riesgos'!#REF!),"")</f>
        <v>#REF!</v>
      </c>
      <c r="U31" s="68" t="e">
        <f>IF(AND('Mapa de Riesgos'!#REF!="Media",'Mapa de Riesgos'!#REF!="Menor"),CONCATENATE("R6C",'Mapa de Riesgos'!#REF!),"")</f>
        <v>#REF!</v>
      </c>
      <c r="V31" s="66" t="e">
        <f>IF(AND('Mapa de Riesgos'!#REF!="Media",'Mapa de Riesgos'!#REF!="Moderado"),CONCATENATE("R6C",'Mapa de Riesgos'!#REF!),"")</f>
        <v>#REF!</v>
      </c>
      <c r="W31" s="67" t="e">
        <f>IF(AND('Mapa de Riesgos'!#REF!="Media",'Mapa de Riesgos'!#REF!="Moderado"),CONCATENATE("R6C",'Mapa de Riesgos'!#REF!),"")</f>
        <v>#REF!</v>
      </c>
      <c r="X31" s="67" t="e">
        <f>IF(AND('Mapa de Riesgos'!#REF!="Media",'Mapa de Riesgos'!#REF!="Moderado"),CONCATENATE("R6C",'Mapa de Riesgos'!#REF!),"")</f>
        <v>#REF!</v>
      </c>
      <c r="Y31" s="67" t="e">
        <f>IF(AND('Mapa de Riesgos'!#REF!="Media",'Mapa de Riesgos'!#REF!="Moderado"),CONCATENATE("R6C",'Mapa de Riesgos'!#REF!),"")</f>
        <v>#REF!</v>
      </c>
      <c r="Z31" s="67" t="e">
        <f>IF(AND('Mapa de Riesgos'!#REF!="Media",'Mapa de Riesgos'!#REF!="Moderado"),CONCATENATE("R6C",'Mapa de Riesgos'!#REF!),"")</f>
        <v>#REF!</v>
      </c>
      <c r="AA31" s="68" t="e">
        <f>IF(AND('Mapa de Riesgos'!#REF!="Media",'Mapa de Riesgos'!#REF!="Moderado"),CONCATENATE("R6C",'Mapa de Riesgos'!#REF!),"")</f>
        <v>#REF!</v>
      </c>
      <c r="AB31" s="51" t="e">
        <f>IF(AND('Mapa de Riesgos'!#REF!="Media",'Mapa de Riesgos'!#REF!="Mayor"),CONCATENATE("R6C",'Mapa de Riesgos'!#REF!),"")</f>
        <v>#REF!</v>
      </c>
      <c r="AC31" s="52" t="e">
        <f>IF(AND('Mapa de Riesgos'!#REF!="Media",'Mapa de Riesgos'!#REF!="Mayor"),CONCATENATE("R6C",'Mapa de Riesgos'!#REF!),"")</f>
        <v>#REF!</v>
      </c>
      <c r="AD31" s="52" t="e">
        <f>IF(AND('Mapa de Riesgos'!#REF!="Media",'Mapa de Riesgos'!#REF!="Mayor"),CONCATENATE("R6C",'Mapa de Riesgos'!#REF!),"")</f>
        <v>#REF!</v>
      </c>
      <c r="AE31" s="52" t="e">
        <f>IF(AND('Mapa de Riesgos'!#REF!="Media",'Mapa de Riesgos'!#REF!="Mayor"),CONCATENATE("R6C",'Mapa de Riesgos'!#REF!),"")</f>
        <v>#REF!</v>
      </c>
      <c r="AF31" s="52" t="e">
        <f>IF(AND('Mapa de Riesgos'!#REF!="Media",'Mapa de Riesgos'!#REF!="Mayor"),CONCATENATE("R6C",'Mapa de Riesgos'!#REF!),"")</f>
        <v>#REF!</v>
      </c>
      <c r="AG31" s="53" t="e">
        <f>IF(AND('Mapa de Riesgos'!#REF!="Media",'Mapa de Riesgos'!#REF!="Mayor"),CONCATENATE("R6C",'Mapa de Riesgos'!#REF!),"")</f>
        <v>#REF!</v>
      </c>
      <c r="AH31" s="54" t="e">
        <f>IF(AND('Mapa de Riesgos'!#REF!="Media",'Mapa de Riesgos'!#REF!="Catastrófico"),CONCATENATE("R6C",'Mapa de Riesgos'!#REF!),"")</f>
        <v>#REF!</v>
      </c>
      <c r="AI31" s="55" t="e">
        <f>IF(AND('Mapa de Riesgos'!#REF!="Media",'Mapa de Riesgos'!#REF!="Catastrófico"),CONCATENATE("R6C",'Mapa de Riesgos'!#REF!),"")</f>
        <v>#REF!</v>
      </c>
      <c r="AJ31" s="55" t="e">
        <f>IF(AND('Mapa de Riesgos'!#REF!="Media",'Mapa de Riesgos'!#REF!="Catastrófico"),CONCATENATE("R6C",'Mapa de Riesgos'!#REF!),"")</f>
        <v>#REF!</v>
      </c>
      <c r="AK31" s="55" t="e">
        <f>IF(AND('Mapa de Riesgos'!#REF!="Media",'Mapa de Riesgos'!#REF!="Catastrófico"),CONCATENATE("R6C",'Mapa de Riesgos'!#REF!),"")</f>
        <v>#REF!</v>
      </c>
      <c r="AL31" s="55" t="e">
        <f>IF(AND('Mapa de Riesgos'!#REF!="Media",'Mapa de Riesgos'!#REF!="Catastrófico"),CONCATENATE("R6C",'Mapa de Riesgos'!#REF!),"")</f>
        <v>#REF!</v>
      </c>
      <c r="AM31" s="56" t="e">
        <f>IF(AND('Mapa de Riesgos'!#REF!="Media",'Mapa de Riesgos'!#REF!="Catastrófico"),CONCATENATE("R6C",'Mapa de Riesgos'!#REF!),"")</f>
        <v>#REF!</v>
      </c>
      <c r="AN31" s="82"/>
      <c r="AO31" s="467"/>
      <c r="AP31" s="468"/>
      <c r="AQ31" s="468"/>
      <c r="AR31" s="468"/>
      <c r="AS31" s="468"/>
      <c r="AT31" s="469"/>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row>
    <row r="32" spans="1:76" ht="15" customHeight="1">
      <c r="A32" s="82"/>
      <c r="B32" s="339"/>
      <c r="C32" s="339"/>
      <c r="D32" s="340"/>
      <c r="E32" s="438"/>
      <c r="F32" s="437"/>
      <c r="G32" s="437"/>
      <c r="H32" s="437"/>
      <c r="I32" s="453"/>
      <c r="J32" s="66" t="e">
        <f>IF(AND('Mapa de Riesgos'!#REF!="Media",'Mapa de Riesgos'!#REF!="Leve"),CONCATENATE("R7C",'Mapa de Riesgos'!#REF!),"")</f>
        <v>#REF!</v>
      </c>
      <c r="K32" s="67" t="e">
        <f>IF(AND('Mapa de Riesgos'!#REF!="Media",'Mapa de Riesgos'!#REF!="Leve"),CONCATENATE("R7C",'Mapa de Riesgos'!#REF!),"")</f>
        <v>#REF!</v>
      </c>
      <c r="L32" s="67" t="e">
        <f>IF(AND('Mapa de Riesgos'!#REF!="Media",'Mapa de Riesgos'!#REF!="Leve"),CONCATENATE("R7C",'Mapa de Riesgos'!#REF!),"")</f>
        <v>#REF!</v>
      </c>
      <c r="M32" s="67" t="e">
        <f>IF(AND('Mapa de Riesgos'!#REF!="Media",'Mapa de Riesgos'!#REF!="Leve"),CONCATENATE("R7C",'Mapa de Riesgos'!#REF!),"")</f>
        <v>#REF!</v>
      </c>
      <c r="N32" s="67" t="e">
        <f>IF(AND('Mapa de Riesgos'!#REF!="Media",'Mapa de Riesgos'!#REF!="Leve"),CONCATENATE("R7C",'Mapa de Riesgos'!#REF!),"")</f>
        <v>#REF!</v>
      </c>
      <c r="O32" s="68" t="e">
        <f>IF(AND('Mapa de Riesgos'!#REF!="Media",'Mapa de Riesgos'!#REF!="Leve"),CONCATENATE("R7C",'Mapa de Riesgos'!#REF!),"")</f>
        <v>#REF!</v>
      </c>
      <c r="P32" s="66" t="e">
        <f>IF(AND('Mapa de Riesgos'!#REF!="Media",'Mapa de Riesgos'!#REF!="Menor"),CONCATENATE("R7C",'Mapa de Riesgos'!#REF!),"")</f>
        <v>#REF!</v>
      </c>
      <c r="Q32" s="67" t="e">
        <f>IF(AND('Mapa de Riesgos'!#REF!="Media",'Mapa de Riesgos'!#REF!="Menor"),CONCATENATE("R7C",'Mapa de Riesgos'!#REF!),"")</f>
        <v>#REF!</v>
      </c>
      <c r="R32" s="67" t="e">
        <f>IF(AND('Mapa de Riesgos'!#REF!="Media",'Mapa de Riesgos'!#REF!="Menor"),CONCATENATE("R7C",'Mapa de Riesgos'!#REF!),"")</f>
        <v>#REF!</v>
      </c>
      <c r="S32" s="67" t="e">
        <f>IF(AND('Mapa de Riesgos'!#REF!="Media",'Mapa de Riesgos'!#REF!="Menor"),CONCATENATE("R7C",'Mapa de Riesgos'!#REF!),"")</f>
        <v>#REF!</v>
      </c>
      <c r="T32" s="67" t="e">
        <f>IF(AND('Mapa de Riesgos'!#REF!="Media",'Mapa de Riesgos'!#REF!="Menor"),CONCATENATE("R7C",'Mapa de Riesgos'!#REF!),"")</f>
        <v>#REF!</v>
      </c>
      <c r="U32" s="68" t="e">
        <f>IF(AND('Mapa de Riesgos'!#REF!="Media",'Mapa de Riesgos'!#REF!="Menor"),CONCATENATE("R7C",'Mapa de Riesgos'!#REF!),"")</f>
        <v>#REF!</v>
      </c>
      <c r="V32" s="66" t="e">
        <f>IF(AND('Mapa de Riesgos'!#REF!="Media",'Mapa de Riesgos'!#REF!="Moderado"),CONCATENATE("R7C",'Mapa de Riesgos'!#REF!),"")</f>
        <v>#REF!</v>
      </c>
      <c r="W32" s="67" t="e">
        <f>IF(AND('Mapa de Riesgos'!#REF!="Media",'Mapa de Riesgos'!#REF!="Moderado"),CONCATENATE("R7C",'Mapa de Riesgos'!#REF!),"")</f>
        <v>#REF!</v>
      </c>
      <c r="X32" s="67" t="e">
        <f>IF(AND('Mapa de Riesgos'!#REF!="Media",'Mapa de Riesgos'!#REF!="Moderado"),CONCATENATE("R7C",'Mapa de Riesgos'!#REF!),"")</f>
        <v>#REF!</v>
      </c>
      <c r="Y32" s="67" t="e">
        <f>IF(AND('Mapa de Riesgos'!#REF!="Media",'Mapa de Riesgos'!#REF!="Moderado"),CONCATENATE("R7C",'Mapa de Riesgos'!#REF!),"")</f>
        <v>#REF!</v>
      </c>
      <c r="Z32" s="67" t="e">
        <f>IF(AND('Mapa de Riesgos'!#REF!="Media",'Mapa de Riesgos'!#REF!="Moderado"),CONCATENATE("R7C",'Mapa de Riesgos'!#REF!),"")</f>
        <v>#REF!</v>
      </c>
      <c r="AA32" s="68" t="e">
        <f>IF(AND('Mapa de Riesgos'!#REF!="Media",'Mapa de Riesgos'!#REF!="Moderado"),CONCATENATE("R7C",'Mapa de Riesgos'!#REF!),"")</f>
        <v>#REF!</v>
      </c>
      <c r="AB32" s="51" t="e">
        <f>IF(AND('Mapa de Riesgos'!#REF!="Media",'Mapa de Riesgos'!#REF!="Mayor"),CONCATENATE("R7C",'Mapa de Riesgos'!#REF!),"")</f>
        <v>#REF!</v>
      </c>
      <c r="AC32" s="52" t="e">
        <f>IF(AND('Mapa de Riesgos'!#REF!="Media",'Mapa de Riesgos'!#REF!="Mayor"),CONCATENATE("R7C",'Mapa de Riesgos'!#REF!),"")</f>
        <v>#REF!</v>
      </c>
      <c r="AD32" s="52" t="e">
        <f>IF(AND('Mapa de Riesgos'!#REF!="Media",'Mapa de Riesgos'!#REF!="Mayor"),CONCATENATE("R7C",'Mapa de Riesgos'!#REF!),"")</f>
        <v>#REF!</v>
      </c>
      <c r="AE32" s="52" t="e">
        <f>IF(AND('Mapa de Riesgos'!#REF!="Media",'Mapa de Riesgos'!#REF!="Mayor"),CONCATENATE("R7C",'Mapa de Riesgos'!#REF!),"")</f>
        <v>#REF!</v>
      </c>
      <c r="AF32" s="52" t="e">
        <f>IF(AND('Mapa de Riesgos'!#REF!="Media",'Mapa de Riesgos'!#REF!="Mayor"),CONCATENATE("R7C",'Mapa de Riesgos'!#REF!),"")</f>
        <v>#REF!</v>
      </c>
      <c r="AG32" s="53" t="e">
        <f>IF(AND('Mapa de Riesgos'!#REF!="Media",'Mapa de Riesgos'!#REF!="Mayor"),CONCATENATE("R7C",'Mapa de Riesgos'!#REF!),"")</f>
        <v>#REF!</v>
      </c>
      <c r="AH32" s="54" t="e">
        <f>IF(AND('Mapa de Riesgos'!#REF!="Media",'Mapa de Riesgos'!#REF!="Catastrófico"),CONCATENATE("R7C",'Mapa de Riesgos'!#REF!),"")</f>
        <v>#REF!</v>
      </c>
      <c r="AI32" s="55" t="e">
        <f>IF(AND('Mapa de Riesgos'!#REF!="Media",'Mapa de Riesgos'!#REF!="Catastrófico"),CONCATENATE("R7C",'Mapa de Riesgos'!#REF!),"")</f>
        <v>#REF!</v>
      </c>
      <c r="AJ32" s="55" t="e">
        <f>IF(AND('Mapa de Riesgos'!#REF!="Media",'Mapa de Riesgos'!#REF!="Catastrófico"),CONCATENATE("R7C",'Mapa de Riesgos'!#REF!),"")</f>
        <v>#REF!</v>
      </c>
      <c r="AK32" s="55" t="e">
        <f>IF(AND('Mapa de Riesgos'!#REF!="Media",'Mapa de Riesgos'!#REF!="Catastrófico"),CONCATENATE("R7C",'Mapa de Riesgos'!#REF!),"")</f>
        <v>#REF!</v>
      </c>
      <c r="AL32" s="55" t="e">
        <f>IF(AND('Mapa de Riesgos'!#REF!="Media",'Mapa de Riesgos'!#REF!="Catastrófico"),CONCATENATE("R7C",'Mapa de Riesgos'!#REF!),"")</f>
        <v>#REF!</v>
      </c>
      <c r="AM32" s="56" t="e">
        <f>IF(AND('Mapa de Riesgos'!#REF!="Media",'Mapa de Riesgos'!#REF!="Catastrófico"),CONCATENATE("R7C",'Mapa de Riesgos'!#REF!),"")</f>
        <v>#REF!</v>
      </c>
      <c r="AN32" s="82"/>
      <c r="AO32" s="467"/>
      <c r="AP32" s="468"/>
      <c r="AQ32" s="468"/>
      <c r="AR32" s="468"/>
      <c r="AS32" s="468"/>
      <c r="AT32" s="469"/>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row>
    <row r="33" spans="1:80" ht="15" customHeight="1">
      <c r="A33" s="82"/>
      <c r="B33" s="339"/>
      <c r="C33" s="339"/>
      <c r="D33" s="340"/>
      <c r="E33" s="438"/>
      <c r="F33" s="437"/>
      <c r="G33" s="437"/>
      <c r="H33" s="437"/>
      <c r="I33" s="453"/>
      <c r="J33" s="66" t="e">
        <f>IF(AND('Mapa de Riesgos'!#REF!="Media",'Mapa de Riesgos'!#REF!="Leve"),CONCATENATE("R8C",'Mapa de Riesgos'!#REF!),"")</f>
        <v>#REF!</v>
      </c>
      <c r="K33" s="67" t="e">
        <f>IF(AND('Mapa de Riesgos'!#REF!="Media",'Mapa de Riesgos'!#REF!="Leve"),CONCATENATE("R8C",'Mapa de Riesgos'!#REF!),"")</f>
        <v>#REF!</v>
      </c>
      <c r="L33" s="67" t="e">
        <f>IF(AND('Mapa de Riesgos'!#REF!="Media",'Mapa de Riesgos'!#REF!="Leve"),CONCATENATE("R8C",'Mapa de Riesgos'!#REF!),"")</f>
        <v>#REF!</v>
      </c>
      <c r="M33" s="67" t="e">
        <f>IF(AND('Mapa de Riesgos'!#REF!="Media",'Mapa de Riesgos'!#REF!="Leve"),CONCATENATE("R8C",'Mapa de Riesgos'!#REF!),"")</f>
        <v>#REF!</v>
      </c>
      <c r="N33" s="67" t="e">
        <f>IF(AND('Mapa de Riesgos'!#REF!="Media",'Mapa de Riesgos'!#REF!="Leve"),CONCATENATE("R8C",'Mapa de Riesgos'!#REF!),"")</f>
        <v>#REF!</v>
      </c>
      <c r="O33" s="68" t="e">
        <f>IF(AND('Mapa de Riesgos'!#REF!="Media",'Mapa de Riesgos'!#REF!="Leve"),CONCATENATE("R8C",'Mapa de Riesgos'!#REF!),"")</f>
        <v>#REF!</v>
      </c>
      <c r="P33" s="66" t="e">
        <f>IF(AND('Mapa de Riesgos'!#REF!="Media",'Mapa de Riesgos'!#REF!="Menor"),CONCATENATE("R8C",'Mapa de Riesgos'!#REF!),"")</f>
        <v>#REF!</v>
      </c>
      <c r="Q33" s="67" t="e">
        <f>IF(AND('Mapa de Riesgos'!#REF!="Media",'Mapa de Riesgos'!#REF!="Menor"),CONCATENATE("R8C",'Mapa de Riesgos'!#REF!),"")</f>
        <v>#REF!</v>
      </c>
      <c r="R33" s="67" t="e">
        <f>IF(AND('Mapa de Riesgos'!#REF!="Media",'Mapa de Riesgos'!#REF!="Menor"),CONCATENATE("R8C",'Mapa de Riesgos'!#REF!),"")</f>
        <v>#REF!</v>
      </c>
      <c r="S33" s="67" t="e">
        <f>IF(AND('Mapa de Riesgos'!#REF!="Media",'Mapa de Riesgos'!#REF!="Menor"),CONCATENATE("R8C",'Mapa de Riesgos'!#REF!),"")</f>
        <v>#REF!</v>
      </c>
      <c r="T33" s="67" t="e">
        <f>IF(AND('Mapa de Riesgos'!#REF!="Media",'Mapa de Riesgos'!#REF!="Menor"),CONCATENATE("R8C",'Mapa de Riesgos'!#REF!),"")</f>
        <v>#REF!</v>
      </c>
      <c r="U33" s="68" t="e">
        <f>IF(AND('Mapa de Riesgos'!#REF!="Media",'Mapa de Riesgos'!#REF!="Menor"),CONCATENATE("R8C",'Mapa de Riesgos'!#REF!),"")</f>
        <v>#REF!</v>
      </c>
      <c r="V33" s="66" t="e">
        <f>IF(AND('Mapa de Riesgos'!#REF!="Media",'Mapa de Riesgos'!#REF!="Moderado"),CONCATENATE("R8C",'Mapa de Riesgos'!#REF!),"")</f>
        <v>#REF!</v>
      </c>
      <c r="W33" s="67" t="e">
        <f>IF(AND('Mapa de Riesgos'!#REF!="Media",'Mapa de Riesgos'!#REF!="Moderado"),CONCATENATE("R8C",'Mapa de Riesgos'!#REF!),"")</f>
        <v>#REF!</v>
      </c>
      <c r="X33" s="67" t="e">
        <f>IF(AND('Mapa de Riesgos'!#REF!="Media",'Mapa de Riesgos'!#REF!="Moderado"),CONCATENATE("R8C",'Mapa de Riesgos'!#REF!),"")</f>
        <v>#REF!</v>
      </c>
      <c r="Y33" s="67" t="e">
        <f>IF(AND('Mapa de Riesgos'!#REF!="Media",'Mapa de Riesgos'!#REF!="Moderado"),CONCATENATE("R8C",'Mapa de Riesgos'!#REF!),"")</f>
        <v>#REF!</v>
      </c>
      <c r="Z33" s="67" t="e">
        <f>IF(AND('Mapa de Riesgos'!#REF!="Media",'Mapa de Riesgos'!#REF!="Moderado"),CONCATENATE("R8C",'Mapa de Riesgos'!#REF!),"")</f>
        <v>#REF!</v>
      </c>
      <c r="AA33" s="68" t="e">
        <f>IF(AND('Mapa de Riesgos'!#REF!="Media",'Mapa de Riesgos'!#REF!="Moderado"),CONCATENATE("R8C",'Mapa de Riesgos'!#REF!),"")</f>
        <v>#REF!</v>
      </c>
      <c r="AB33" s="51" t="e">
        <f>IF(AND('Mapa de Riesgos'!#REF!="Media",'Mapa de Riesgos'!#REF!="Mayor"),CONCATENATE("R8C",'Mapa de Riesgos'!#REF!),"")</f>
        <v>#REF!</v>
      </c>
      <c r="AC33" s="52" t="e">
        <f>IF(AND('Mapa de Riesgos'!#REF!="Media",'Mapa de Riesgos'!#REF!="Mayor"),CONCATENATE("R8C",'Mapa de Riesgos'!#REF!),"")</f>
        <v>#REF!</v>
      </c>
      <c r="AD33" s="52" t="e">
        <f>IF(AND('Mapa de Riesgos'!#REF!="Media",'Mapa de Riesgos'!#REF!="Mayor"),CONCATENATE("R8C",'Mapa de Riesgos'!#REF!),"")</f>
        <v>#REF!</v>
      </c>
      <c r="AE33" s="52" t="e">
        <f>IF(AND('Mapa de Riesgos'!#REF!="Media",'Mapa de Riesgos'!#REF!="Mayor"),CONCATENATE("R8C",'Mapa de Riesgos'!#REF!),"")</f>
        <v>#REF!</v>
      </c>
      <c r="AF33" s="52" t="e">
        <f>IF(AND('Mapa de Riesgos'!#REF!="Media",'Mapa de Riesgos'!#REF!="Mayor"),CONCATENATE("R8C",'Mapa de Riesgos'!#REF!),"")</f>
        <v>#REF!</v>
      </c>
      <c r="AG33" s="53" t="e">
        <f>IF(AND('Mapa de Riesgos'!#REF!="Media",'Mapa de Riesgos'!#REF!="Mayor"),CONCATENATE("R8C",'Mapa de Riesgos'!#REF!),"")</f>
        <v>#REF!</v>
      </c>
      <c r="AH33" s="54" t="e">
        <f>IF(AND('Mapa de Riesgos'!#REF!="Media",'Mapa de Riesgos'!#REF!="Catastrófico"),CONCATENATE("R8C",'Mapa de Riesgos'!#REF!),"")</f>
        <v>#REF!</v>
      </c>
      <c r="AI33" s="55" t="e">
        <f>IF(AND('Mapa de Riesgos'!#REF!="Media",'Mapa de Riesgos'!#REF!="Catastrófico"),CONCATENATE("R8C",'Mapa de Riesgos'!#REF!),"")</f>
        <v>#REF!</v>
      </c>
      <c r="AJ33" s="55" t="e">
        <f>IF(AND('Mapa de Riesgos'!#REF!="Media",'Mapa de Riesgos'!#REF!="Catastrófico"),CONCATENATE("R8C",'Mapa de Riesgos'!#REF!),"")</f>
        <v>#REF!</v>
      </c>
      <c r="AK33" s="55" t="e">
        <f>IF(AND('Mapa de Riesgos'!#REF!="Media",'Mapa de Riesgos'!#REF!="Catastrófico"),CONCATENATE("R8C",'Mapa de Riesgos'!#REF!),"")</f>
        <v>#REF!</v>
      </c>
      <c r="AL33" s="55" t="e">
        <f>IF(AND('Mapa de Riesgos'!#REF!="Media",'Mapa de Riesgos'!#REF!="Catastrófico"),CONCATENATE("R8C",'Mapa de Riesgos'!#REF!),"")</f>
        <v>#REF!</v>
      </c>
      <c r="AM33" s="56" t="e">
        <f>IF(AND('Mapa de Riesgos'!#REF!="Media",'Mapa de Riesgos'!#REF!="Catastrófico"),CONCATENATE("R8C",'Mapa de Riesgos'!#REF!),"")</f>
        <v>#REF!</v>
      </c>
      <c r="AN33" s="82"/>
      <c r="AO33" s="467"/>
      <c r="AP33" s="468"/>
      <c r="AQ33" s="468"/>
      <c r="AR33" s="468"/>
      <c r="AS33" s="468"/>
      <c r="AT33" s="469"/>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row>
    <row r="34" spans="1:80" ht="15" customHeight="1">
      <c r="A34" s="82"/>
      <c r="B34" s="339"/>
      <c r="C34" s="339"/>
      <c r="D34" s="340"/>
      <c r="E34" s="438"/>
      <c r="F34" s="437"/>
      <c r="G34" s="437"/>
      <c r="H34" s="437"/>
      <c r="I34" s="453"/>
      <c r="J34" s="66" t="e">
        <f>IF(AND('Mapa de Riesgos'!#REF!="Media",'Mapa de Riesgos'!#REF!="Leve"),CONCATENATE("R9C",'Mapa de Riesgos'!#REF!),"")</f>
        <v>#REF!</v>
      </c>
      <c r="K34" s="67" t="e">
        <f>IF(AND('Mapa de Riesgos'!#REF!="Media",'Mapa de Riesgos'!#REF!="Leve"),CONCATENATE("R9C",'Mapa de Riesgos'!#REF!),"")</f>
        <v>#REF!</v>
      </c>
      <c r="L34" s="67" t="e">
        <f>IF(AND('Mapa de Riesgos'!#REF!="Media",'Mapa de Riesgos'!#REF!="Leve"),CONCATENATE("R9C",'Mapa de Riesgos'!#REF!),"")</f>
        <v>#REF!</v>
      </c>
      <c r="M34" s="67" t="e">
        <f>IF(AND('Mapa de Riesgos'!#REF!="Media",'Mapa de Riesgos'!#REF!="Leve"),CONCATENATE("R9C",'Mapa de Riesgos'!#REF!),"")</f>
        <v>#REF!</v>
      </c>
      <c r="N34" s="67" t="e">
        <f>IF(AND('Mapa de Riesgos'!#REF!="Media",'Mapa de Riesgos'!#REF!="Leve"),CONCATENATE("R9C",'Mapa de Riesgos'!#REF!),"")</f>
        <v>#REF!</v>
      </c>
      <c r="O34" s="68" t="e">
        <f>IF(AND('Mapa de Riesgos'!#REF!="Media",'Mapa de Riesgos'!#REF!="Leve"),CONCATENATE("R9C",'Mapa de Riesgos'!#REF!),"")</f>
        <v>#REF!</v>
      </c>
      <c r="P34" s="66" t="e">
        <f>IF(AND('Mapa de Riesgos'!#REF!="Media",'Mapa de Riesgos'!#REF!="Menor"),CONCATENATE("R9C",'Mapa de Riesgos'!#REF!),"")</f>
        <v>#REF!</v>
      </c>
      <c r="Q34" s="67" t="e">
        <f>IF(AND('Mapa de Riesgos'!#REF!="Media",'Mapa de Riesgos'!#REF!="Menor"),CONCATENATE("R9C",'Mapa de Riesgos'!#REF!),"")</f>
        <v>#REF!</v>
      </c>
      <c r="R34" s="67" t="e">
        <f>IF(AND('Mapa de Riesgos'!#REF!="Media",'Mapa de Riesgos'!#REF!="Menor"),CONCATENATE("R9C",'Mapa de Riesgos'!#REF!),"")</f>
        <v>#REF!</v>
      </c>
      <c r="S34" s="67" t="e">
        <f>IF(AND('Mapa de Riesgos'!#REF!="Media",'Mapa de Riesgos'!#REF!="Menor"),CONCATENATE("R9C",'Mapa de Riesgos'!#REF!),"")</f>
        <v>#REF!</v>
      </c>
      <c r="T34" s="67" t="e">
        <f>IF(AND('Mapa de Riesgos'!#REF!="Media",'Mapa de Riesgos'!#REF!="Menor"),CONCATENATE("R9C",'Mapa de Riesgos'!#REF!),"")</f>
        <v>#REF!</v>
      </c>
      <c r="U34" s="68" t="e">
        <f>IF(AND('Mapa de Riesgos'!#REF!="Media",'Mapa de Riesgos'!#REF!="Menor"),CONCATENATE("R9C",'Mapa de Riesgos'!#REF!),"")</f>
        <v>#REF!</v>
      </c>
      <c r="V34" s="66" t="e">
        <f>IF(AND('Mapa de Riesgos'!#REF!="Media",'Mapa de Riesgos'!#REF!="Moderado"),CONCATENATE("R9C",'Mapa de Riesgos'!#REF!),"")</f>
        <v>#REF!</v>
      </c>
      <c r="W34" s="67" t="e">
        <f>IF(AND('Mapa de Riesgos'!#REF!="Media",'Mapa de Riesgos'!#REF!="Moderado"),CONCATENATE("R9C",'Mapa de Riesgos'!#REF!),"")</f>
        <v>#REF!</v>
      </c>
      <c r="X34" s="67" t="e">
        <f>IF(AND('Mapa de Riesgos'!#REF!="Media",'Mapa de Riesgos'!#REF!="Moderado"),CONCATENATE("R9C",'Mapa de Riesgos'!#REF!),"")</f>
        <v>#REF!</v>
      </c>
      <c r="Y34" s="67" t="e">
        <f>IF(AND('Mapa de Riesgos'!#REF!="Media",'Mapa de Riesgos'!#REF!="Moderado"),CONCATENATE("R9C",'Mapa de Riesgos'!#REF!),"")</f>
        <v>#REF!</v>
      </c>
      <c r="Z34" s="67" t="e">
        <f>IF(AND('Mapa de Riesgos'!#REF!="Media",'Mapa de Riesgos'!#REF!="Moderado"),CONCATENATE("R9C",'Mapa de Riesgos'!#REF!),"")</f>
        <v>#REF!</v>
      </c>
      <c r="AA34" s="68" t="e">
        <f>IF(AND('Mapa de Riesgos'!#REF!="Media",'Mapa de Riesgos'!#REF!="Moderado"),CONCATENATE("R9C",'Mapa de Riesgos'!#REF!),"")</f>
        <v>#REF!</v>
      </c>
      <c r="AB34" s="51" t="e">
        <f>IF(AND('Mapa de Riesgos'!#REF!="Media",'Mapa de Riesgos'!#REF!="Mayor"),CONCATENATE("R9C",'Mapa de Riesgos'!#REF!),"")</f>
        <v>#REF!</v>
      </c>
      <c r="AC34" s="52" t="e">
        <f>IF(AND('Mapa de Riesgos'!#REF!="Media",'Mapa de Riesgos'!#REF!="Mayor"),CONCATENATE("R9C",'Mapa de Riesgos'!#REF!),"")</f>
        <v>#REF!</v>
      </c>
      <c r="AD34" s="52" t="e">
        <f>IF(AND('Mapa de Riesgos'!#REF!="Media",'Mapa de Riesgos'!#REF!="Mayor"),CONCATENATE("R9C",'Mapa de Riesgos'!#REF!),"")</f>
        <v>#REF!</v>
      </c>
      <c r="AE34" s="52" t="e">
        <f>IF(AND('Mapa de Riesgos'!#REF!="Media",'Mapa de Riesgos'!#REF!="Mayor"),CONCATENATE("R9C",'Mapa de Riesgos'!#REF!),"")</f>
        <v>#REF!</v>
      </c>
      <c r="AF34" s="52" t="e">
        <f>IF(AND('Mapa de Riesgos'!#REF!="Media",'Mapa de Riesgos'!#REF!="Mayor"),CONCATENATE("R9C",'Mapa de Riesgos'!#REF!),"")</f>
        <v>#REF!</v>
      </c>
      <c r="AG34" s="53" t="e">
        <f>IF(AND('Mapa de Riesgos'!#REF!="Media",'Mapa de Riesgos'!#REF!="Mayor"),CONCATENATE("R9C",'Mapa de Riesgos'!#REF!),"")</f>
        <v>#REF!</v>
      </c>
      <c r="AH34" s="54" t="e">
        <f>IF(AND('Mapa de Riesgos'!#REF!="Media",'Mapa de Riesgos'!#REF!="Catastrófico"),CONCATENATE("R9C",'Mapa de Riesgos'!#REF!),"")</f>
        <v>#REF!</v>
      </c>
      <c r="AI34" s="55" t="e">
        <f>IF(AND('Mapa de Riesgos'!#REF!="Media",'Mapa de Riesgos'!#REF!="Catastrófico"),CONCATENATE("R9C",'Mapa de Riesgos'!#REF!),"")</f>
        <v>#REF!</v>
      </c>
      <c r="AJ34" s="55" t="e">
        <f>IF(AND('Mapa de Riesgos'!#REF!="Media",'Mapa de Riesgos'!#REF!="Catastrófico"),CONCATENATE("R9C",'Mapa de Riesgos'!#REF!),"")</f>
        <v>#REF!</v>
      </c>
      <c r="AK34" s="55" t="e">
        <f>IF(AND('Mapa de Riesgos'!#REF!="Media",'Mapa de Riesgos'!#REF!="Catastrófico"),CONCATENATE("R9C",'Mapa de Riesgos'!#REF!),"")</f>
        <v>#REF!</v>
      </c>
      <c r="AL34" s="55" t="e">
        <f>IF(AND('Mapa de Riesgos'!#REF!="Media",'Mapa de Riesgos'!#REF!="Catastrófico"),CONCATENATE("R9C",'Mapa de Riesgos'!#REF!),"")</f>
        <v>#REF!</v>
      </c>
      <c r="AM34" s="56" t="e">
        <f>IF(AND('Mapa de Riesgos'!#REF!="Media",'Mapa de Riesgos'!#REF!="Catastrófico"),CONCATENATE("R9C",'Mapa de Riesgos'!#REF!),"")</f>
        <v>#REF!</v>
      </c>
      <c r="AN34" s="82"/>
      <c r="AO34" s="467"/>
      <c r="AP34" s="468"/>
      <c r="AQ34" s="468"/>
      <c r="AR34" s="468"/>
      <c r="AS34" s="468"/>
      <c r="AT34" s="469"/>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row>
    <row r="35" spans="1:80" ht="15.75" customHeight="1" thickBot="1">
      <c r="A35" s="82"/>
      <c r="B35" s="339"/>
      <c r="C35" s="339"/>
      <c r="D35" s="340"/>
      <c r="E35" s="439"/>
      <c r="F35" s="440"/>
      <c r="G35" s="440"/>
      <c r="H35" s="440"/>
      <c r="I35" s="454"/>
      <c r="J35" s="66" t="e">
        <f>IF(AND('Mapa de Riesgos'!#REF!="Media",'Mapa de Riesgos'!#REF!="Leve"),CONCATENATE("R10C",'Mapa de Riesgos'!#REF!),"")</f>
        <v>#REF!</v>
      </c>
      <c r="K35" s="67" t="e">
        <f>IF(AND('Mapa de Riesgos'!#REF!="Media",'Mapa de Riesgos'!#REF!="Leve"),CONCATENATE("R10C",'Mapa de Riesgos'!#REF!),"")</f>
        <v>#REF!</v>
      </c>
      <c r="L35" s="67" t="e">
        <f>IF(AND('Mapa de Riesgos'!#REF!="Media",'Mapa de Riesgos'!#REF!="Leve"),CONCATENATE("R10C",'Mapa de Riesgos'!#REF!),"")</f>
        <v>#REF!</v>
      </c>
      <c r="M35" s="67" t="e">
        <f>IF(AND('Mapa de Riesgos'!#REF!="Media",'Mapa de Riesgos'!#REF!="Leve"),CONCATENATE("R10C",'Mapa de Riesgos'!#REF!),"")</f>
        <v>#REF!</v>
      </c>
      <c r="N35" s="67" t="e">
        <f>IF(AND('Mapa de Riesgos'!#REF!="Media",'Mapa de Riesgos'!#REF!="Leve"),CONCATENATE("R10C",'Mapa de Riesgos'!#REF!),"")</f>
        <v>#REF!</v>
      </c>
      <c r="O35" s="68" t="e">
        <f>IF(AND('Mapa de Riesgos'!#REF!="Media",'Mapa de Riesgos'!#REF!="Leve"),CONCATENATE("R10C",'Mapa de Riesgos'!#REF!),"")</f>
        <v>#REF!</v>
      </c>
      <c r="P35" s="66" t="e">
        <f>IF(AND('Mapa de Riesgos'!#REF!="Media",'Mapa de Riesgos'!#REF!="Menor"),CONCATENATE("R10C",'Mapa de Riesgos'!#REF!),"")</f>
        <v>#REF!</v>
      </c>
      <c r="Q35" s="67" t="e">
        <f>IF(AND('Mapa de Riesgos'!#REF!="Media",'Mapa de Riesgos'!#REF!="Menor"),CONCATENATE("R10C",'Mapa de Riesgos'!#REF!),"")</f>
        <v>#REF!</v>
      </c>
      <c r="R35" s="67" t="e">
        <f>IF(AND('Mapa de Riesgos'!#REF!="Media",'Mapa de Riesgos'!#REF!="Menor"),CONCATENATE("R10C",'Mapa de Riesgos'!#REF!),"")</f>
        <v>#REF!</v>
      </c>
      <c r="S35" s="67" t="e">
        <f>IF(AND('Mapa de Riesgos'!#REF!="Media",'Mapa de Riesgos'!#REF!="Menor"),CONCATENATE("R10C",'Mapa de Riesgos'!#REF!),"")</f>
        <v>#REF!</v>
      </c>
      <c r="T35" s="67" t="e">
        <f>IF(AND('Mapa de Riesgos'!#REF!="Media",'Mapa de Riesgos'!#REF!="Menor"),CONCATENATE("R10C",'Mapa de Riesgos'!#REF!),"")</f>
        <v>#REF!</v>
      </c>
      <c r="U35" s="68" t="e">
        <f>IF(AND('Mapa de Riesgos'!#REF!="Media",'Mapa de Riesgos'!#REF!="Menor"),CONCATENATE("R10C",'Mapa de Riesgos'!#REF!),"")</f>
        <v>#REF!</v>
      </c>
      <c r="V35" s="66" t="e">
        <f>IF(AND('Mapa de Riesgos'!#REF!="Media",'Mapa de Riesgos'!#REF!="Moderado"),CONCATENATE("R10C",'Mapa de Riesgos'!#REF!),"")</f>
        <v>#REF!</v>
      </c>
      <c r="W35" s="67" t="e">
        <f>IF(AND('Mapa de Riesgos'!#REF!="Media",'Mapa de Riesgos'!#REF!="Moderado"),CONCATENATE("R10C",'Mapa de Riesgos'!#REF!),"")</f>
        <v>#REF!</v>
      </c>
      <c r="X35" s="67" t="e">
        <f>IF(AND('Mapa de Riesgos'!#REF!="Media",'Mapa de Riesgos'!#REF!="Moderado"),CONCATENATE("R10C",'Mapa de Riesgos'!#REF!),"")</f>
        <v>#REF!</v>
      </c>
      <c r="Y35" s="67" t="e">
        <f>IF(AND('Mapa de Riesgos'!#REF!="Media",'Mapa de Riesgos'!#REF!="Moderado"),CONCATENATE("R10C",'Mapa de Riesgos'!#REF!),"")</f>
        <v>#REF!</v>
      </c>
      <c r="Z35" s="67" t="e">
        <f>IF(AND('Mapa de Riesgos'!#REF!="Media",'Mapa de Riesgos'!#REF!="Moderado"),CONCATENATE("R10C",'Mapa de Riesgos'!#REF!),"")</f>
        <v>#REF!</v>
      </c>
      <c r="AA35" s="68" t="e">
        <f>IF(AND('Mapa de Riesgos'!#REF!="Media",'Mapa de Riesgos'!#REF!="Moderado"),CONCATENATE("R10C",'Mapa de Riesgos'!#REF!),"")</f>
        <v>#REF!</v>
      </c>
      <c r="AB35" s="57" t="e">
        <f>IF(AND('Mapa de Riesgos'!#REF!="Media",'Mapa de Riesgos'!#REF!="Mayor"),CONCATENATE("R10C",'Mapa de Riesgos'!#REF!),"")</f>
        <v>#REF!</v>
      </c>
      <c r="AC35" s="58" t="e">
        <f>IF(AND('Mapa de Riesgos'!#REF!="Media",'Mapa de Riesgos'!#REF!="Mayor"),CONCATENATE("R10C",'Mapa de Riesgos'!#REF!),"")</f>
        <v>#REF!</v>
      </c>
      <c r="AD35" s="58" t="e">
        <f>IF(AND('Mapa de Riesgos'!#REF!="Media",'Mapa de Riesgos'!#REF!="Mayor"),CONCATENATE("R10C",'Mapa de Riesgos'!#REF!),"")</f>
        <v>#REF!</v>
      </c>
      <c r="AE35" s="58" t="e">
        <f>IF(AND('Mapa de Riesgos'!#REF!="Media",'Mapa de Riesgos'!#REF!="Mayor"),CONCATENATE("R10C",'Mapa de Riesgos'!#REF!),"")</f>
        <v>#REF!</v>
      </c>
      <c r="AF35" s="58" t="e">
        <f>IF(AND('Mapa de Riesgos'!#REF!="Media",'Mapa de Riesgos'!#REF!="Mayor"),CONCATENATE("R10C",'Mapa de Riesgos'!#REF!),"")</f>
        <v>#REF!</v>
      </c>
      <c r="AG35" s="59" t="e">
        <f>IF(AND('Mapa de Riesgos'!#REF!="Media",'Mapa de Riesgos'!#REF!="Mayor"),CONCATENATE("R10C",'Mapa de Riesgos'!#REF!),"")</f>
        <v>#REF!</v>
      </c>
      <c r="AH35" s="60" t="e">
        <f>IF(AND('Mapa de Riesgos'!#REF!="Media",'Mapa de Riesgos'!#REF!="Catastrófico"),CONCATENATE("R10C",'Mapa de Riesgos'!#REF!),"")</f>
        <v>#REF!</v>
      </c>
      <c r="AI35" s="61" t="e">
        <f>IF(AND('Mapa de Riesgos'!#REF!="Media",'Mapa de Riesgos'!#REF!="Catastrófico"),CONCATENATE("R10C",'Mapa de Riesgos'!#REF!),"")</f>
        <v>#REF!</v>
      </c>
      <c r="AJ35" s="61" t="e">
        <f>IF(AND('Mapa de Riesgos'!#REF!="Media",'Mapa de Riesgos'!#REF!="Catastrófico"),CONCATENATE("R10C",'Mapa de Riesgos'!#REF!),"")</f>
        <v>#REF!</v>
      </c>
      <c r="AK35" s="61" t="e">
        <f>IF(AND('Mapa de Riesgos'!#REF!="Media",'Mapa de Riesgos'!#REF!="Catastrófico"),CONCATENATE("R10C",'Mapa de Riesgos'!#REF!),"")</f>
        <v>#REF!</v>
      </c>
      <c r="AL35" s="61" t="e">
        <f>IF(AND('Mapa de Riesgos'!#REF!="Media",'Mapa de Riesgos'!#REF!="Catastrófico"),CONCATENATE("R10C",'Mapa de Riesgos'!#REF!),"")</f>
        <v>#REF!</v>
      </c>
      <c r="AM35" s="62" t="e">
        <f>IF(AND('Mapa de Riesgos'!#REF!="Media",'Mapa de Riesgos'!#REF!="Catastrófico"),CONCATENATE("R10C",'Mapa de Riesgos'!#REF!),"")</f>
        <v>#REF!</v>
      </c>
      <c r="AN35" s="82"/>
      <c r="AO35" s="470"/>
      <c r="AP35" s="471"/>
      <c r="AQ35" s="471"/>
      <c r="AR35" s="471"/>
      <c r="AS35" s="471"/>
      <c r="AT35" s="47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row>
    <row r="36" spans="1:80" ht="15" customHeight="1">
      <c r="A36" s="82"/>
      <c r="B36" s="339"/>
      <c r="C36" s="339"/>
      <c r="D36" s="340"/>
      <c r="E36" s="434" t="s">
        <v>193</v>
      </c>
      <c r="F36" s="435"/>
      <c r="G36" s="435"/>
      <c r="H36" s="435"/>
      <c r="I36" s="435"/>
      <c r="J36" s="72" t="str">
        <f>IF(AND('Mapa de Riesgos'!$Y$33="Baja",'Mapa de Riesgos'!$AA$33="Leve"),CONCATENATE("R1C",'Mapa de Riesgos'!$O$33),"")</f>
        <v/>
      </c>
      <c r="K36" s="73" t="str">
        <f>IF(AND('Mapa de Riesgos'!$Y$34="Baja",'Mapa de Riesgos'!$AA$34="Leve"),CONCATENATE("R1C",'Mapa de Riesgos'!$O$34),"")</f>
        <v/>
      </c>
      <c r="L36" s="73" t="str">
        <f>IF(AND('Mapa de Riesgos'!$Y$35="Baja",'Mapa de Riesgos'!$AA$35="Leve"),CONCATENATE("R1C",'Mapa de Riesgos'!$O$35),"")</f>
        <v/>
      </c>
      <c r="M36" s="73" t="e">
        <f>IF(AND('Mapa de Riesgos'!#REF!="Baja",'Mapa de Riesgos'!#REF!="Leve"),CONCATENATE("R1C",'Mapa de Riesgos'!#REF!),"")</f>
        <v>#REF!</v>
      </c>
      <c r="N36" s="73" t="e">
        <f>IF(AND('Mapa de Riesgos'!#REF!="Baja",'Mapa de Riesgos'!#REF!="Leve"),CONCATENATE("R1C",'Mapa de Riesgos'!#REF!),"")</f>
        <v>#REF!</v>
      </c>
      <c r="O36" s="74" t="e">
        <f>IF(AND('Mapa de Riesgos'!#REF!="Baja",'Mapa de Riesgos'!#REF!="Leve"),CONCATENATE("R1C",'Mapa de Riesgos'!#REF!),"")</f>
        <v>#REF!</v>
      </c>
      <c r="P36" s="63" t="str">
        <f>IF(AND('Mapa de Riesgos'!$Y$33="Baja",'Mapa de Riesgos'!$AA$33="Menor"),CONCATENATE("R1C",'Mapa de Riesgos'!$O$33),"")</f>
        <v/>
      </c>
      <c r="Q36" s="64" t="str">
        <f>IF(AND('Mapa de Riesgos'!$Y$34="Baja",'Mapa de Riesgos'!$AA$34="Menor"),CONCATENATE("R1C",'Mapa de Riesgos'!$O$34),"")</f>
        <v/>
      </c>
      <c r="R36" s="64" t="str">
        <f>IF(AND('Mapa de Riesgos'!$Y$35="Baja",'Mapa de Riesgos'!$AA$35="Menor"),CONCATENATE("R1C",'Mapa de Riesgos'!$O$35),"")</f>
        <v/>
      </c>
      <c r="S36" s="64" t="e">
        <f>IF(AND('Mapa de Riesgos'!#REF!="Baja",'Mapa de Riesgos'!#REF!="Menor"),CONCATENATE("R1C",'Mapa de Riesgos'!#REF!),"")</f>
        <v>#REF!</v>
      </c>
      <c r="T36" s="64" t="e">
        <f>IF(AND('Mapa de Riesgos'!#REF!="Baja",'Mapa de Riesgos'!#REF!="Menor"),CONCATENATE("R1C",'Mapa de Riesgos'!#REF!),"")</f>
        <v>#REF!</v>
      </c>
      <c r="U36" s="65" t="e">
        <f>IF(AND('Mapa de Riesgos'!#REF!="Baja",'Mapa de Riesgos'!#REF!="Menor"),CONCATENATE("R1C",'Mapa de Riesgos'!#REF!),"")</f>
        <v>#REF!</v>
      </c>
      <c r="V36" s="63" t="str">
        <f>IF(AND('Mapa de Riesgos'!$Y$33="Baja",'Mapa de Riesgos'!$AA$33="Moderado"),CONCATENATE("R1C",'Mapa de Riesgos'!$O$33),"")</f>
        <v/>
      </c>
      <c r="W36" s="64" t="str">
        <f>IF(AND('Mapa de Riesgos'!$Y$34="Baja",'Mapa de Riesgos'!$AA$34="Moderado"),CONCATENATE("R1C",'Mapa de Riesgos'!$O$34),"")</f>
        <v/>
      </c>
      <c r="X36" s="64" t="str">
        <f>IF(AND('Mapa de Riesgos'!$Y$35="Baja",'Mapa de Riesgos'!$AA$35="Moderado"),CONCATENATE("R1C",'Mapa de Riesgos'!$O$35),"")</f>
        <v/>
      </c>
      <c r="Y36" s="64" t="e">
        <f>IF(AND('Mapa de Riesgos'!#REF!="Baja",'Mapa de Riesgos'!#REF!="Moderado"),CONCATENATE("R1C",'Mapa de Riesgos'!#REF!),"")</f>
        <v>#REF!</v>
      </c>
      <c r="Z36" s="64" t="e">
        <f>IF(AND('Mapa de Riesgos'!#REF!="Baja",'Mapa de Riesgos'!#REF!="Moderado"),CONCATENATE("R1C",'Mapa de Riesgos'!#REF!),"")</f>
        <v>#REF!</v>
      </c>
      <c r="AA36" s="65" t="e">
        <f>IF(AND('Mapa de Riesgos'!#REF!="Baja",'Mapa de Riesgos'!#REF!="Moderado"),CONCATENATE("R1C",'Mapa de Riesgos'!#REF!),"")</f>
        <v>#REF!</v>
      </c>
      <c r="AB36" s="45" t="str">
        <f>IF(AND('Mapa de Riesgos'!$Y$33="Baja",'Mapa de Riesgos'!$AA$33="Mayor"),CONCATENATE("R1C",'Mapa de Riesgos'!$O$33),"")</f>
        <v>R1C1</v>
      </c>
      <c r="AC36" s="46" t="str">
        <f>IF(AND('Mapa de Riesgos'!$Y$34="Baja",'Mapa de Riesgos'!$AA$34="Mayor"),CONCATENATE("R1C",'Mapa de Riesgos'!$O$34),"")</f>
        <v/>
      </c>
      <c r="AD36" s="46" t="str">
        <f>IF(AND('Mapa de Riesgos'!$Y$35="Baja",'Mapa de Riesgos'!$AA$35="Mayor"),CONCATENATE("R1C",'Mapa de Riesgos'!$O$35),"")</f>
        <v/>
      </c>
      <c r="AE36" s="46" t="e">
        <f>IF(AND('Mapa de Riesgos'!#REF!="Baja",'Mapa de Riesgos'!#REF!="Mayor"),CONCATENATE("R1C",'Mapa de Riesgos'!#REF!),"")</f>
        <v>#REF!</v>
      </c>
      <c r="AF36" s="46" t="e">
        <f>IF(AND('Mapa de Riesgos'!#REF!="Baja",'Mapa de Riesgos'!#REF!="Mayor"),CONCATENATE("R1C",'Mapa de Riesgos'!#REF!),"")</f>
        <v>#REF!</v>
      </c>
      <c r="AG36" s="47" t="e">
        <f>IF(AND('Mapa de Riesgos'!#REF!="Baja",'Mapa de Riesgos'!#REF!="Mayor"),CONCATENATE("R1C",'Mapa de Riesgos'!#REF!),"")</f>
        <v>#REF!</v>
      </c>
      <c r="AH36" s="48" t="str">
        <f>IF(AND('Mapa de Riesgos'!$Y$33="Baja",'Mapa de Riesgos'!$AA$33="Catastrófico"),CONCATENATE("R1C",'Mapa de Riesgos'!$O$33),"")</f>
        <v/>
      </c>
      <c r="AI36" s="49" t="str">
        <f>IF(AND('Mapa de Riesgos'!$Y$34="Baja",'Mapa de Riesgos'!$AA$34="Catastrófico"),CONCATENATE("R1C",'Mapa de Riesgos'!$O$34),"")</f>
        <v/>
      </c>
      <c r="AJ36" s="49" t="str">
        <f>IF(AND('Mapa de Riesgos'!$Y$35="Baja",'Mapa de Riesgos'!$AA$35="Catastrófico"),CONCATENATE("R1C",'Mapa de Riesgos'!$O$35),"")</f>
        <v/>
      </c>
      <c r="AK36" s="49" t="e">
        <f>IF(AND('Mapa de Riesgos'!#REF!="Baja",'Mapa de Riesgos'!#REF!="Catastrófico"),CONCATENATE("R1C",'Mapa de Riesgos'!#REF!),"")</f>
        <v>#REF!</v>
      </c>
      <c r="AL36" s="49" t="e">
        <f>IF(AND('Mapa de Riesgos'!#REF!="Baja",'Mapa de Riesgos'!#REF!="Catastrófico"),CONCATENATE("R1C",'Mapa de Riesgos'!#REF!),"")</f>
        <v>#REF!</v>
      </c>
      <c r="AM36" s="50" t="e">
        <f>IF(AND('Mapa de Riesgos'!#REF!="Baja",'Mapa de Riesgos'!#REF!="Catastrófico"),CONCATENATE("R1C",'Mapa de Riesgos'!#REF!),"")</f>
        <v>#REF!</v>
      </c>
      <c r="AN36" s="82"/>
      <c r="AO36" s="455" t="s">
        <v>194</v>
      </c>
      <c r="AP36" s="456"/>
      <c r="AQ36" s="456"/>
      <c r="AR36" s="456"/>
      <c r="AS36" s="456"/>
      <c r="AT36" s="457"/>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row>
    <row r="37" spans="1:80" ht="15" customHeight="1">
      <c r="A37" s="82"/>
      <c r="B37" s="339"/>
      <c r="C37" s="339"/>
      <c r="D37" s="340"/>
      <c r="E37" s="436"/>
      <c r="F37" s="437"/>
      <c r="G37" s="437"/>
      <c r="H37" s="437"/>
      <c r="I37" s="437"/>
      <c r="J37" s="75" t="e">
        <f>IF(AND('Mapa de Riesgos'!#REF!="Baja",'Mapa de Riesgos'!#REF!="Leve"),CONCATENATE("R2C",'Mapa de Riesgos'!#REF!),"")</f>
        <v>#REF!</v>
      </c>
      <c r="K37" s="76" t="e">
        <f>IF(AND('Mapa de Riesgos'!#REF!="Baja",'Mapa de Riesgos'!#REF!="Leve"),CONCATENATE("R2C",'Mapa de Riesgos'!#REF!),"")</f>
        <v>#REF!</v>
      </c>
      <c r="L37" s="76" t="e">
        <f>IF(AND('Mapa de Riesgos'!#REF!="Baja",'Mapa de Riesgos'!#REF!="Leve"),CONCATENATE("R2C",'Mapa de Riesgos'!#REF!),"")</f>
        <v>#REF!</v>
      </c>
      <c r="M37" s="76" t="e">
        <f>IF(AND('Mapa de Riesgos'!#REF!="Baja",'Mapa de Riesgos'!#REF!="Leve"),CONCATENATE("R2C",'Mapa de Riesgos'!#REF!),"")</f>
        <v>#REF!</v>
      </c>
      <c r="N37" s="76" t="e">
        <f>IF(AND('Mapa de Riesgos'!#REF!="Baja",'Mapa de Riesgos'!#REF!="Leve"),CONCATENATE("R2C",'Mapa de Riesgos'!#REF!),"")</f>
        <v>#REF!</v>
      </c>
      <c r="O37" s="77" t="e">
        <f>IF(AND('Mapa de Riesgos'!#REF!="Baja",'Mapa de Riesgos'!#REF!="Leve"),CONCATENATE("R2C",'Mapa de Riesgos'!#REF!),"")</f>
        <v>#REF!</v>
      </c>
      <c r="P37" s="66" t="e">
        <f>IF(AND('Mapa de Riesgos'!#REF!="Baja",'Mapa de Riesgos'!#REF!="Menor"),CONCATENATE("R2C",'Mapa de Riesgos'!#REF!),"")</f>
        <v>#REF!</v>
      </c>
      <c r="Q37" s="67" t="e">
        <f>IF(AND('Mapa de Riesgos'!#REF!="Baja",'Mapa de Riesgos'!#REF!="Menor"),CONCATENATE("R2C",'Mapa de Riesgos'!#REF!),"")</f>
        <v>#REF!</v>
      </c>
      <c r="R37" s="67" t="e">
        <f>IF(AND('Mapa de Riesgos'!#REF!="Baja",'Mapa de Riesgos'!#REF!="Menor"),CONCATENATE("R2C",'Mapa de Riesgos'!#REF!),"")</f>
        <v>#REF!</v>
      </c>
      <c r="S37" s="67" t="e">
        <f>IF(AND('Mapa de Riesgos'!#REF!="Baja",'Mapa de Riesgos'!#REF!="Menor"),CONCATENATE("R2C",'Mapa de Riesgos'!#REF!),"")</f>
        <v>#REF!</v>
      </c>
      <c r="T37" s="67" t="e">
        <f>IF(AND('Mapa de Riesgos'!#REF!="Baja",'Mapa de Riesgos'!#REF!="Menor"),CONCATENATE("R2C",'Mapa de Riesgos'!#REF!),"")</f>
        <v>#REF!</v>
      </c>
      <c r="U37" s="68" t="e">
        <f>IF(AND('Mapa de Riesgos'!#REF!="Baja",'Mapa de Riesgos'!#REF!="Menor"),CONCATENATE("R2C",'Mapa de Riesgos'!#REF!),"")</f>
        <v>#REF!</v>
      </c>
      <c r="V37" s="66" t="e">
        <f>IF(AND('Mapa de Riesgos'!#REF!="Baja",'Mapa de Riesgos'!#REF!="Moderado"),CONCATENATE("R2C",'Mapa de Riesgos'!#REF!),"")</f>
        <v>#REF!</v>
      </c>
      <c r="W37" s="67" t="e">
        <f>IF(AND('Mapa de Riesgos'!#REF!="Baja",'Mapa de Riesgos'!#REF!="Moderado"),CONCATENATE("R2C",'Mapa de Riesgos'!#REF!),"")</f>
        <v>#REF!</v>
      </c>
      <c r="X37" s="67" t="e">
        <f>IF(AND('Mapa de Riesgos'!#REF!="Baja",'Mapa de Riesgos'!#REF!="Moderado"),CONCATENATE("R2C",'Mapa de Riesgos'!#REF!),"")</f>
        <v>#REF!</v>
      </c>
      <c r="Y37" s="67" t="e">
        <f>IF(AND('Mapa de Riesgos'!#REF!="Baja",'Mapa de Riesgos'!#REF!="Moderado"),CONCATENATE("R2C",'Mapa de Riesgos'!#REF!),"")</f>
        <v>#REF!</v>
      </c>
      <c r="Z37" s="67" t="e">
        <f>IF(AND('Mapa de Riesgos'!#REF!="Baja",'Mapa de Riesgos'!#REF!="Moderado"),CONCATENATE("R2C",'Mapa de Riesgos'!#REF!),"")</f>
        <v>#REF!</v>
      </c>
      <c r="AA37" s="68" t="e">
        <f>IF(AND('Mapa de Riesgos'!#REF!="Baja",'Mapa de Riesgos'!#REF!="Moderado"),CONCATENATE("R2C",'Mapa de Riesgos'!#REF!),"")</f>
        <v>#REF!</v>
      </c>
      <c r="AB37" s="51" t="e">
        <f>IF(AND('Mapa de Riesgos'!#REF!="Baja",'Mapa de Riesgos'!#REF!="Mayor"),CONCATENATE("R2C",'Mapa de Riesgos'!#REF!),"")</f>
        <v>#REF!</v>
      </c>
      <c r="AC37" s="52" t="e">
        <f>IF(AND('Mapa de Riesgos'!#REF!="Baja",'Mapa de Riesgos'!#REF!="Mayor"),CONCATENATE("R2C",'Mapa de Riesgos'!#REF!),"")</f>
        <v>#REF!</v>
      </c>
      <c r="AD37" s="52" t="e">
        <f>IF(AND('Mapa de Riesgos'!#REF!="Baja",'Mapa de Riesgos'!#REF!="Mayor"),CONCATENATE("R2C",'Mapa de Riesgos'!#REF!),"")</f>
        <v>#REF!</v>
      </c>
      <c r="AE37" s="52" t="e">
        <f>IF(AND('Mapa de Riesgos'!#REF!="Baja",'Mapa de Riesgos'!#REF!="Mayor"),CONCATENATE("R2C",'Mapa de Riesgos'!#REF!),"")</f>
        <v>#REF!</v>
      </c>
      <c r="AF37" s="52" t="e">
        <f>IF(AND('Mapa de Riesgos'!#REF!="Baja",'Mapa de Riesgos'!#REF!="Mayor"),CONCATENATE("R2C",'Mapa de Riesgos'!#REF!),"")</f>
        <v>#REF!</v>
      </c>
      <c r="AG37" s="53" t="e">
        <f>IF(AND('Mapa de Riesgos'!#REF!="Baja",'Mapa de Riesgos'!#REF!="Mayor"),CONCATENATE("R2C",'Mapa de Riesgos'!#REF!),"")</f>
        <v>#REF!</v>
      </c>
      <c r="AH37" s="54" t="e">
        <f>IF(AND('Mapa de Riesgos'!#REF!="Baja",'Mapa de Riesgos'!#REF!="Catastrófico"),CONCATENATE("R2C",'Mapa de Riesgos'!#REF!),"")</f>
        <v>#REF!</v>
      </c>
      <c r="AI37" s="55" t="e">
        <f>IF(AND('Mapa de Riesgos'!#REF!="Baja",'Mapa de Riesgos'!#REF!="Catastrófico"),CONCATENATE("R2C",'Mapa de Riesgos'!#REF!),"")</f>
        <v>#REF!</v>
      </c>
      <c r="AJ37" s="55" t="e">
        <f>IF(AND('Mapa de Riesgos'!#REF!="Baja",'Mapa de Riesgos'!#REF!="Catastrófico"),CONCATENATE("R2C",'Mapa de Riesgos'!#REF!),"")</f>
        <v>#REF!</v>
      </c>
      <c r="AK37" s="55" t="e">
        <f>IF(AND('Mapa de Riesgos'!#REF!="Baja",'Mapa de Riesgos'!#REF!="Catastrófico"),CONCATENATE("R2C",'Mapa de Riesgos'!#REF!),"")</f>
        <v>#REF!</v>
      </c>
      <c r="AL37" s="55" t="e">
        <f>IF(AND('Mapa de Riesgos'!#REF!="Baja",'Mapa de Riesgos'!#REF!="Catastrófico"),CONCATENATE("R2C",'Mapa de Riesgos'!#REF!),"")</f>
        <v>#REF!</v>
      </c>
      <c r="AM37" s="56" t="e">
        <f>IF(AND('Mapa de Riesgos'!#REF!="Baja",'Mapa de Riesgos'!#REF!="Catastrófico"),CONCATENATE("R2C",'Mapa de Riesgos'!#REF!),"")</f>
        <v>#REF!</v>
      </c>
      <c r="AN37" s="82"/>
      <c r="AO37" s="458"/>
      <c r="AP37" s="459"/>
      <c r="AQ37" s="459"/>
      <c r="AR37" s="459"/>
      <c r="AS37" s="459"/>
      <c r="AT37" s="460"/>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row>
    <row r="38" spans="1:80" ht="15" customHeight="1">
      <c r="A38" s="82"/>
      <c r="B38" s="339"/>
      <c r="C38" s="339"/>
      <c r="D38" s="340"/>
      <c r="E38" s="438"/>
      <c r="F38" s="437"/>
      <c r="G38" s="437"/>
      <c r="H38" s="437"/>
      <c r="I38" s="437"/>
      <c r="J38" s="75" t="e">
        <f>IF(AND('Mapa de Riesgos'!#REF!="Baja",'Mapa de Riesgos'!#REF!="Leve"),CONCATENATE("R3C",'Mapa de Riesgos'!#REF!),"")</f>
        <v>#REF!</v>
      </c>
      <c r="K38" s="76" t="e">
        <f>IF(AND('Mapa de Riesgos'!#REF!="Baja",'Mapa de Riesgos'!#REF!="Leve"),CONCATENATE("R3C",'Mapa de Riesgos'!#REF!),"")</f>
        <v>#REF!</v>
      </c>
      <c r="L38" s="76" t="e">
        <f>IF(AND('Mapa de Riesgos'!#REF!="Baja",'Mapa de Riesgos'!#REF!="Leve"),CONCATENATE("R3C",'Mapa de Riesgos'!#REF!),"")</f>
        <v>#REF!</v>
      </c>
      <c r="M38" s="76" t="e">
        <f>IF(AND('Mapa de Riesgos'!#REF!="Baja",'Mapa de Riesgos'!#REF!="Leve"),CONCATENATE("R3C",'Mapa de Riesgos'!#REF!),"")</f>
        <v>#REF!</v>
      </c>
      <c r="N38" s="76" t="e">
        <f>IF(AND('Mapa de Riesgos'!#REF!="Baja",'Mapa de Riesgos'!#REF!="Leve"),CONCATENATE("R3C",'Mapa de Riesgos'!#REF!),"")</f>
        <v>#REF!</v>
      </c>
      <c r="O38" s="77" t="e">
        <f>IF(AND('Mapa de Riesgos'!#REF!="Baja",'Mapa de Riesgos'!#REF!="Leve"),CONCATENATE("R3C",'Mapa de Riesgos'!#REF!),"")</f>
        <v>#REF!</v>
      </c>
      <c r="P38" s="66" t="e">
        <f>IF(AND('Mapa de Riesgos'!#REF!="Baja",'Mapa de Riesgos'!#REF!="Menor"),CONCATENATE("R3C",'Mapa de Riesgos'!#REF!),"")</f>
        <v>#REF!</v>
      </c>
      <c r="Q38" s="67" t="e">
        <f>IF(AND('Mapa de Riesgos'!#REF!="Baja",'Mapa de Riesgos'!#REF!="Menor"),CONCATENATE("R3C",'Mapa de Riesgos'!#REF!),"")</f>
        <v>#REF!</v>
      </c>
      <c r="R38" s="67" t="e">
        <f>IF(AND('Mapa de Riesgos'!#REF!="Baja",'Mapa de Riesgos'!#REF!="Menor"),CONCATENATE("R3C",'Mapa de Riesgos'!#REF!),"")</f>
        <v>#REF!</v>
      </c>
      <c r="S38" s="67" t="e">
        <f>IF(AND('Mapa de Riesgos'!#REF!="Baja",'Mapa de Riesgos'!#REF!="Menor"),CONCATENATE("R3C",'Mapa de Riesgos'!#REF!),"")</f>
        <v>#REF!</v>
      </c>
      <c r="T38" s="67" t="e">
        <f>IF(AND('Mapa de Riesgos'!#REF!="Baja",'Mapa de Riesgos'!#REF!="Menor"),CONCATENATE("R3C",'Mapa de Riesgos'!#REF!),"")</f>
        <v>#REF!</v>
      </c>
      <c r="U38" s="68" t="e">
        <f>IF(AND('Mapa de Riesgos'!#REF!="Baja",'Mapa de Riesgos'!#REF!="Menor"),CONCATENATE("R3C",'Mapa de Riesgos'!#REF!),"")</f>
        <v>#REF!</v>
      </c>
      <c r="V38" s="66" t="e">
        <f>IF(AND('Mapa de Riesgos'!#REF!="Baja",'Mapa de Riesgos'!#REF!="Moderado"),CONCATENATE("R3C",'Mapa de Riesgos'!#REF!),"")</f>
        <v>#REF!</v>
      </c>
      <c r="W38" s="67" t="e">
        <f>IF(AND('Mapa de Riesgos'!#REF!="Baja",'Mapa de Riesgos'!#REF!="Moderado"),CONCATENATE("R3C",'Mapa de Riesgos'!#REF!),"")</f>
        <v>#REF!</v>
      </c>
      <c r="X38" s="67" t="e">
        <f>IF(AND('Mapa de Riesgos'!#REF!="Baja",'Mapa de Riesgos'!#REF!="Moderado"),CONCATENATE("R3C",'Mapa de Riesgos'!#REF!),"")</f>
        <v>#REF!</v>
      </c>
      <c r="Y38" s="67" t="e">
        <f>IF(AND('Mapa de Riesgos'!#REF!="Baja",'Mapa de Riesgos'!#REF!="Moderado"),CONCATENATE("R3C",'Mapa de Riesgos'!#REF!),"")</f>
        <v>#REF!</v>
      </c>
      <c r="Z38" s="67" t="e">
        <f>IF(AND('Mapa de Riesgos'!#REF!="Baja",'Mapa de Riesgos'!#REF!="Moderado"),CONCATENATE("R3C",'Mapa de Riesgos'!#REF!),"")</f>
        <v>#REF!</v>
      </c>
      <c r="AA38" s="68" t="e">
        <f>IF(AND('Mapa de Riesgos'!#REF!="Baja",'Mapa de Riesgos'!#REF!="Moderado"),CONCATENATE("R3C",'Mapa de Riesgos'!#REF!),"")</f>
        <v>#REF!</v>
      </c>
      <c r="AB38" s="51" t="e">
        <f>IF(AND('Mapa de Riesgos'!#REF!="Baja",'Mapa de Riesgos'!#REF!="Mayor"),CONCATENATE("R3C",'Mapa de Riesgos'!#REF!),"")</f>
        <v>#REF!</v>
      </c>
      <c r="AC38" s="52" t="e">
        <f>IF(AND('Mapa de Riesgos'!#REF!="Baja",'Mapa de Riesgos'!#REF!="Mayor"),CONCATENATE("R3C",'Mapa de Riesgos'!#REF!),"")</f>
        <v>#REF!</v>
      </c>
      <c r="AD38" s="52" t="e">
        <f>IF(AND('Mapa de Riesgos'!#REF!="Baja",'Mapa de Riesgos'!#REF!="Mayor"),CONCATENATE("R3C",'Mapa de Riesgos'!#REF!),"")</f>
        <v>#REF!</v>
      </c>
      <c r="AE38" s="52" t="e">
        <f>IF(AND('Mapa de Riesgos'!#REF!="Baja",'Mapa de Riesgos'!#REF!="Mayor"),CONCATENATE("R3C",'Mapa de Riesgos'!#REF!),"")</f>
        <v>#REF!</v>
      </c>
      <c r="AF38" s="52" t="e">
        <f>IF(AND('Mapa de Riesgos'!#REF!="Baja",'Mapa de Riesgos'!#REF!="Mayor"),CONCATENATE("R3C",'Mapa de Riesgos'!#REF!),"")</f>
        <v>#REF!</v>
      </c>
      <c r="AG38" s="53" t="e">
        <f>IF(AND('Mapa de Riesgos'!#REF!="Baja",'Mapa de Riesgos'!#REF!="Mayor"),CONCATENATE("R3C",'Mapa de Riesgos'!#REF!),"")</f>
        <v>#REF!</v>
      </c>
      <c r="AH38" s="54" t="e">
        <f>IF(AND('Mapa de Riesgos'!#REF!="Baja",'Mapa de Riesgos'!#REF!="Catastrófico"),CONCATENATE("R3C",'Mapa de Riesgos'!#REF!),"")</f>
        <v>#REF!</v>
      </c>
      <c r="AI38" s="55" t="e">
        <f>IF(AND('Mapa de Riesgos'!#REF!="Baja",'Mapa de Riesgos'!#REF!="Catastrófico"),CONCATENATE("R3C",'Mapa de Riesgos'!#REF!),"")</f>
        <v>#REF!</v>
      </c>
      <c r="AJ38" s="55" t="e">
        <f>IF(AND('Mapa de Riesgos'!#REF!="Baja",'Mapa de Riesgos'!#REF!="Catastrófico"),CONCATENATE("R3C",'Mapa de Riesgos'!#REF!),"")</f>
        <v>#REF!</v>
      </c>
      <c r="AK38" s="55" t="e">
        <f>IF(AND('Mapa de Riesgos'!#REF!="Baja",'Mapa de Riesgos'!#REF!="Catastrófico"),CONCATENATE("R3C",'Mapa de Riesgos'!#REF!),"")</f>
        <v>#REF!</v>
      </c>
      <c r="AL38" s="55" t="e">
        <f>IF(AND('Mapa de Riesgos'!#REF!="Baja",'Mapa de Riesgos'!#REF!="Catastrófico"),CONCATENATE("R3C",'Mapa de Riesgos'!#REF!),"")</f>
        <v>#REF!</v>
      </c>
      <c r="AM38" s="56" t="e">
        <f>IF(AND('Mapa de Riesgos'!#REF!="Baja",'Mapa de Riesgos'!#REF!="Catastrófico"),CONCATENATE("R3C",'Mapa de Riesgos'!#REF!),"")</f>
        <v>#REF!</v>
      </c>
      <c r="AN38" s="82"/>
      <c r="AO38" s="458"/>
      <c r="AP38" s="459"/>
      <c r="AQ38" s="459"/>
      <c r="AR38" s="459"/>
      <c r="AS38" s="459"/>
      <c r="AT38" s="460"/>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row>
    <row r="39" spans="1:80" ht="15" customHeight="1">
      <c r="A39" s="82"/>
      <c r="B39" s="339"/>
      <c r="C39" s="339"/>
      <c r="D39" s="340"/>
      <c r="E39" s="438"/>
      <c r="F39" s="437"/>
      <c r="G39" s="437"/>
      <c r="H39" s="437"/>
      <c r="I39" s="437"/>
      <c r="J39" s="75" t="e">
        <f>IF(AND('Mapa de Riesgos'!#REF!="Baja",'Mapa de Riesgos'!#REF!="Leve"),CONCATENATE("R4C",'Mapa de Riesgos'!#REF!),"")</f>
        <v>#REF!</v>
      </c>
      <c r="K39" s="76" t="e">
        <f>IF(AND('Mapa de Riesgos'!#REF!="Baja",'Mapa de Riesgos'!#REF!="Leve"),CONCATENATE("R4C",'Mapa de Riesgos'!#REF!),"")</f>
        <v>#REF!</v>
      </c>
      <c r="L39" s="76" t="e">
        <f>IF(AND('Mapa de Riesgos'!#REF!="Baja",'Mapa de Riesgos'!#REF!="Leve"),CONCATENATE("R4C",'Mapa de Riesgos'!#REF!),"")</f>
        <v>#REF!</v>
      </c>
      <c r="M39" s="76" t="e">
        <f>IF(AND('Mapa de Riesgos'!#REF!="Baja",'Mapa de Riesgos'!#REF!="Leve"),CONCATENATE("R4C",'Mapa de Riesgos'!#REF!),"")</f>
        <v>#REF!</v>
      </c>
      <c r="N39" s="76" t="e">
        <f>IF(AND('Mapa de Riesgos'!#REF!="Baja",'Mapa de Riesgos'!#REF!="Leve"),CONCATENATE("R4C",'Mapa de Riesgos'!#REF!),"")</f>
        <v>#REF!</v>
      </c>
      <c r="O39" s="77" t="e">
        <f>IF(AND('Mapa de Riesgos'!#REF!="Baja",'Mapa de Riesgos'!#REF!="Leve"),CONCATENATE("R4C",'Mapa de Riesgos'!#REF!),"")</f>
        <v>#REF!</v>
      </c>
      <c r="P39" s="66" t="e">
        <f>IF(AND('Mapa de Riesgos'!#REF!="Baja",'Mapa de Riesgos'!#REF!="Menor"),CONCATENATE("R4C",'Mapa de Riesgos'!#REF!),"")</f>
        <v>#REF!</v>
      </c>
      <c r="Q39" s="67" t="e">
        <f>IF(AND('Mapa de Riesgos'!#REF!="Baja",'Mapa de Riesgos'!#REF!="Menor"),CONCATENATE("R4C",'Mapa de Riesgos'!#REF!),"")</f>
        <v>#REF!</v>
      </c>
      <c r="R39" s="67" t="e">
        <f>IF(AND('Mapa de Riesgos'!#REF!="Baja",'Mapa de Riesgos'!#REF!="Menor"),CONCATENATE("R4C",'Mapa de Riesgos'!#REF!),"")</f>
        <v>#REF!</v>
      </c>
      <c r="S39" s="67" t="e">
        <f>IF(AND('Mapa de Riesgos'!#REF!="Baja",'Mapa de Riesgos'!#REF!="Menor"),CONCATENATE("R4C",'Mapa de Riesgos'!#REF!),"")</f>
        <v>#REF!</v>
      </c>
      <c r="T39" s="67" t="e">
        <f>IF(AND('Mapa de Riesgos'!#REF!="Baja",'Mapa de Riesgos'!#REF!="Menor"),CONCATENATE("R4C",'Mapa de Riesgos'!#REF!),"")</f>
        <v>#REF!</v>
      </c>
      <c r="U39" s="68" t="e">
        <f>IF(AND('Mapa de Riesgos'!#REF!="Baja",'Mapa de Riesgos'!#REF!="Menor"),CONCATENATE("R4C",'Mapa de Riesgos'!#REF!),"")</f>
        <v>#REF!</v>
      </c>
      <c r="V39" s="66" t="e">
        <f>IF(AND('Mapa de Riesgos'!#REF!="Baja",'Mapa de Riesgos'!#REF!="Moderado"),CONCATENATE("R4C",'Mapa de Riesgos'!#REF!),"")</f>
        <v>#REF!</v>
      </c>
      <c r="W39" s="67" t="e">
        <f>IF(AND('Mapa de Riesgos'!#REF!="Baja",'Mapa de Riesgos'!#REF!="Moderado"),CONCATENATE("R4C",'Mapa de Riesgos'!#REF!),"")</f>
        <v>#REF!</v>
      </c>
      <c r="X39" s="67" t="e">
        <f>IF(AND('Mapa de Riesgos'!#REF!="Baja",'Mapa de Riesgos'!#REF!="Moderado"),CONCATENATE("R4C",'Mapa de Riesgos'!#REF!),"")</f>
        <v>#REF!</v>
      </c>
      <c r="Y39" s="67" t="e">
        <f>IF(AND('Mapa de Riesgos'!#REF!="Baja",'Mapa de Riesgos'!#REF!="Moderado"),CONCATENATE("R4C",'Mapa de Riesgos'!#REF!),"")</f>
        <v>#REF!</v>
      </c>
      <c r="Z39" s="67" t="e">
        <f>IF(AND('Mapa de Riesgos'!#REF!="Baja",'Mapa de Riesgos'!#REF!="Moderado"),CONCATENATE("R4C",'Mapa de Riesgos'!#REF!),"")</f>
        <v>#REF!</v>
      </c>
      <c r="AA39" s="68" t="e">
        <f>IF(AND('Mapa de Riesgos'!#REF!="Baja",'Mapa de Riesgos'!#REF!="Moderado"),CONCATENATE("R4C",'Mapa de Riesgos'!#REF!),"")</f>
        <v>#REF!</v>
      </c>
      <c r="AB39" s="51" t="e">
        <f>IF(AND('Mapa de Riesgos'!#REF!="Baja",'Mapa de Riesgos'!#REF!="Mayor"),CONCATENATE("R4C",'Mapa de Riesgos'!#REF!),"")</f>
        <v>#REF!</v>
      </c>
      <c r="AC39" s="52" t="e">
        <f>IF(AND('Mapa de Riesgos'!#REF!="Baja",'Mapa de Riesgos'!#REF!="Mayor"),CONCATENATE("R4C",'Mapa de Riesgos'!#REF!),"")</f>
        <v>#REF!</v>
      </c>
      <c r="AD39" s="52" t="e">
        <f>IF(AND('Mapa de Riesgos'!#REF!="Baja",'Mapa de Riesgos'!#REF!="Mayor"),CONCATENATE("R4C",'Mapa de Riesgos'!#REF!),"")</f>
        <v>#REF!</v>
      </c>
      <c r="AE39" s="52" t="e">
        <f>IF(AND('Mapa de Riesgos'!#REF!="Baja",'Mapa de Riesgos'!#REF!="Mayor"),CONCATENATE("R4C",'Mapa de Riesgos'!#REF!),"")</f>
        <v>#REF!</v>
      </c>
      <c r="AF39" s="52" t="e">
        <f>IF(AND('Mapa de Riesgos'!#REF!="Baja",'Mapa de Riesgos'!#REF!="Mayor"),CONCATENATE("R4C",'Mapa de Riesgos'!#REF!),"")</f>
        <v>#REF!</v>
      </c>
      <c r="AG39" s="53" t="e">
        <f>IF(AND('Mapa de Riesgos'!#REF!="Baja",'Mapa de Riesgos'!#REF!="Mayor"),CONCATENATE("R4C",'Mapa de Riesgos'!#REF!),"")</f>
        <v>#REF!</v>
      </c>
      <c r="AH39" s="54" t="e">
        <f>IF(AND('Mapa de Riesgos'!#REF!="Baja",'Mapa de Riesgos'!#REF!="Catastrófico"),CONCATENATE("R4C",'Mapa de Riesgos'!#REF!),"")</f>
        <v>#REF!</v>
      </c>
      <c r="AI39" s="55" t="e">
        <f>IF(AND('Mapa de Riesgos'!#REF!="Baja",'Mapa de Riesgos'!#REF!="Catastrófico"),CONCATENATE("R4C",'Mapa de Riesgos'!#REF!),"")</f>
        <v>#REF!</v>
      </c>
      <c r="AJ39" s="55" t="e">
        <f>IF(AND('Mapa de Riesgos'!#REF!="Baja",'Mapa de Riesgos'!#REF!="Catastrófico"),CONCATENATE("R4C",'Mapa de Riesgos'!#REF!),"")</f>
        <v>#REF!</v>
      </c>
      <c r="AK39" s="55" t="e">
        <f>IF(AND('Mapa de Riesgos'!#REF!="Baja",'Mapa de Riesgos'!#REF!="Catastrófico"),CONCATENATE("R4C",'Mapa de Riesgos'!#REF!),"")</f>
        <v>#REF!</v>
      </c>
      <c r="AL39" s="55" t="e">
        <f>IF(AND('Mapa de Riesgos'!#REF!="Baja",'Mapa de Riesgos'!#REF!="Catastrófico"),CONCATENATE("R4C",'Mapa de Riesgos'!#REF!),"")</f>
        <v>#REF!</v>
      </c>
      <c r="AM39" s="56" t="e">
        <f>IF(AND('Mapa de Riesgos'!#REF!="Baja",'Mapa de Riesgos'!#REF!="Catastrófico"),CONCATENATE("R4C",'Mapa de Riesgos'!#REF!),"")</f>
        <v>#REF!</v>
      </c>
      <c r="AN39" s="82"/>
      <c r="AO39" s="458"/>
      <c r="AP39" s="459"/>
      <c r="AQ39" s="459"/>
      <c r="AR39" s="459"/>
      <c r="AS39" s="459"/>
      <c r="AT39" s="460"/>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row>
    <row r="40" spans="1:80" ht="15" customHeight="1">
      <c r="A40" s="82"/>
      <c r="B40" s="339"/>
      <c r="C40" s="339"/>
      <c r="D40" s="340"/>
      <c r="E40" s="438"/>
      <c r="F40" s="437"/>
      <c r="G40" s="437"/>
      <c r="H40" s="437"/>
      <c r="I40" s="437"/>
      <c r="J40" s="75" t="e">
        <f>IF(AND('Mapa de Riesgos'!#REF!="Baja",'Mapa de Riesgos'!#REF!="Leve"),CONCATENATE("R5C",'Mapa de Riesgos'!#REF!),"")</f>
        <v>#REF!</v>
      </c>
      <c r="K40" s="76" t="e">
        <f>IF(AND('Mapa de Riesgos'!#REF!="Baja",'Mapa de Riesgos'!#REF!="Leve"),CONCATENATE("R5C",'Mapa de Riesgos'!#REF!),"")</f>
        <v>#REF!</v>
      </c>
      <c r="L40" s="76" t="e">
        <f>IF(AND('Mapa de Riesgos'!#REF!="Baja",'Mapa de Riesgos'!#REF!="Leve"),CONCATENATE("R5C",'Mapa de Riesgos'!#REF!),"")</f>
        <v>#REF!</v>
      </c>
      <c r="M40" s="76" t="e">
        <f>IF(AND('Mapa de Riesgos'!#REF!="Baja",'Mapa de Riesgos'!#REF!="Leve"),CONCATENATE("R5C",'Mapa de Riesgos'!#REF!),"")</f>
        <v>#REF!</v>
      </c>
      <c r="N40" s="76" t="e">
        <f>IF(AND('Mapa de Riesgos'!#REF!="Baja",'Mapa de Riesgos'!#REF!="Leve"),CONCATENATE("R5C",'Mapa de Riesgos'!#REF!),"")</f>
        <v>#REF!</v>
      </c>
      <c r="O40" s="77" t="e">
        <f>IF(AND('Mapa de Riesgos'!#REF!="Baja",'Mapa de Riesgos'!#REF!="Leve"),CONCATENATE("R5C",'Mapa de Riesgos'!#REF!),"")</f>
        <v>#REF!</v>
      </c>
      <c r="P40" s="66" t="e">
        <f>IF(AND('Mapa de Riesgos'!#REF!="Baja",'Mapa de Riesgos'!#REF!="Menor"),CONCATENATE("R5C",'Mapa de Riesgos'!#REF!),"")</f>
        <v>#REF!</v>
      </c>
      <c r="Q40" s="67" t="e">
        <f>IF(AND('Mapa de Riesgos'!#REF!="Baja",'Mapa de Riesgos'!#REF!="Menor"),CONCATENATE("R5C",'Mapa de Riesgos'!#REF!),"")</f>
        <v>#REF!</v>
      </c>
      <c r="R40" s="67" t="e">
        <f>IF(AND('Mapa de Riesgos'!#REF!="Baja",'Mapa de Riesgos'!#REF!="Menor"),CONCATENATE("R5C",'Mapa de Riesgos'!#REF!),"")</f>
        <v>#REF!</v>
      </c>
      <c r="S40" s="67" t="e">
        <f>IF(AND('Mapa de Riesgos'!#REF!="Baja",'Mapa de Riesgos'!#REF!="Menor"),CONCATENATE("R5C",'Mapa de Riesgos'!#REF!),"")</f>
        <v>#REF!</v>
      </c>
      <c r="T40" s="67" t="e">
        <f>IF(AND('Mapa de Riesgos'!#REF!="Baja",'Mapa de Riesgos'!#REF!="Menor"),CONCATENATE("R5C",'Mapa de Riesgos'!#REF!),"")</f>
        <v>#REF!</v>
      </c>
      <c r="U40" s="68" t="e">
        <f>IF(AND('Mapa de Riesgos'!#REF!="Baja",'Mapa de Riesgos'!#REF!="Menor"),CONCATENATE("R5C",'Mapa de Riesgos'!#REF!),"")</f>
        <v>#REF!</v>
      </c>
      <c r="V40" s="66" t="e">
        <f>IF(AND('Mapa de Riesgos'!#REF!="Baja",'Mapa de Riesgos'!#REF!="Moderado"),CONCATENATE("R5C",'Mapa de Riesgos'!#REF!),"")</f>
        <v>#REF!</v>
      </c>
      <c r="W40" s="67" t="e">
        <f>IF(AND('Mapa de Riesgos'!#REF!="Baja",'Mapa de Riesgos'!#REF!="Moderado"),CONCATENATE("R5C",'Mapa de Riesgos'!#REF!),"")</f>
        <v>#REF!</v>
      </c>
      <c r="X40" s="67" t="e">
        <f>IF(AND('Mapa de Riesgos'!#REF!="Baja",'Mapa de Riesgos'!#REF!="Moderado"),CONCATENATE("R5C",'Mapa de Riesgos'!#REF!),"")</f>
        <v>#REF!</v>
      </c>
      <c r="Y40" s="67" t="e">
        <f>IF(AND('Mapa de Riesgos'!#REF!="Baja",'Mapa de Riesgos'!#REF!="Moderado"),CONCATENATE("R5C",'Mapa de Riesgos'!#REF!),"")</f>
        <v>#REF!</v>
      </c>
      <c r="Z40" s="67" t="e">
        <f>IF(AND('Mapa de Riesgos'!#REF!="Baja",'Mapa de Riesgos'!#REF!="Moderado"),CONCATENATE("R5C",'Mapa de Riesgos'!#REF!),"")</f>
        <v>#REF!</v>
      </c>
      <c r="AA40" s="68" t="e">
        <f>IF(AND('Mapa de Riesgos'!#REF!="Baja",'Mapa de Riesgos'!#REF!="Moderado"),CONCATENATE("R5C",'Mapa de Riesgos'!#REF!),"")</f>
        <v>#REF!</v>
      </c>
      <c r="AB40" s="51" t="e">
        <f>IF(AND('Mapa de Riesgos'!#REF!="Baja",'Mapa de Riesgos'!#REF!="Mayor"),CONCATENATE("R5C",'Mapa de Riesgos'!#REF!),"")</f>
        <v>#REF!</v>
      </c>
      <c r="AC40" s="52" t="e">
        <f>IF(AND('Mapa de Riesgos'!#REF!="Baja",'Mapa de Riesgos'!#REF!="Mayor"),CONCATENATE("R5C",'Mapa de Riesgos'!#REF!),"")</f>
        <v>#REF!</v>
      </c>
      <c r="AD40" s="52" t="e">
        <f>IF(AND('Mapa de Riesgos'!#REF!="Baja",'Mapa de Riesgos'!#REF!="Mayor"),CONCATENATE("R5C",'Mapa de Riesgos'!#REF!),"")</f>
        <v>#REF!</v>
      </c>
      <c r="AE40" s="52" t="e">
        <f>IF(AND('Mapa de Riesgos'!#REF!="Baja",'Mapa de Riesgos'!#REF!="Mayor"),CONCATENATE("R5C",'Mapa de Riesgos'!#REF!),"")</f>
        <v>#REF!</v>
      </c>
      <c r="AF40" s="52" t="e">
        <f>IF(AND('Mapa de Riesgos'!#REF!="Baja",'Mapa de Riesgos'!#REF!="Mayor"),CONCATENATE("R5C",'Mapa de Riesgos'!#REF!),"")</f>
        <v>#REF!</v>
      </c>
      <c r="AG40" s="53" t="e">
        <f>IF(AND('Mapa de Riesgos'!#REF!="Baja",'Mapa de Riesgos'!#REF!="Mayor"),CONCATENATE("R5C",'Mapa de Riesgos'!#REF!),"")</f>
        <v>#REF!</v>
      </c>
      <c r="AH40" s="54" t="e">
        <f>IF(AND('Mapa de Riesgos'!#REF!="Baja",'Mapa de Riesgos'!#REF!="Catastrófico"),CONCATENATE("R5C",'Mapa de Riesgos'!#REF!),"")</f>
        <v>#REF!</v>
      </c>
      <c r="AI40" s="55" t="e">
        <f>IF(AND('Mapa de Riesgos'!#REF!="Baja",'Mapa de Riesgos'!#REF!="Catastrófico"),CONCATENATE("R5C",'Mapa de Riesgos'!#REF!),"")</f>
        <v>#REF!</v>
      </c>
      <c r="AJ40" s="55" t="e">
        <f>IF(AND('Mapa de Riesgos'!#REF!="Baja",'Mapa de Riesgos'!#REF!="Catastrófico"),CONCATENATE("R5C",'Mapa de Riesgos'!#REF!),"")</f>
        <v>#REF!</v>
      </c>
      <c r="AK40" s="55" t="e">
        <f>IF(AND('Mapa de Riesgos'!#REF!="Baja",'Mapa de Riesgos'!#REF!="Catastrófico"),CONCATENATE("R5C",'Mapa de Riesgos'!#REF!),"")</f>
        <v>#REF!</v>
      </c>
      <c r="AL40" s="55" t="e">
        <f>IF(AND('Mapa de Riesgos'!#REF!="Baja",'Mapa de Riesgos'!#REF!="Catastrófico"),CONCATENATE("R5C",'Mapa de Riesgos'!#REF!),"")</f>
        <v>#REF!</v>
      </c>
      <c r="AM40" s="56" t="e">
        <f>IF(AND('Mapa de Riesgos'!#REF!="Baja",'Mapa de Riesgos'!#REF!="Catastrófico"),CONCATENATE("R5C",'Mapa de Riesgos'!#REF!),"")</f>
        <v>#REF!</v>
      </c>
      <c r="AN40" s="82"/>
      <c r="AO40" s="458"/>
      <c r="AP40" s="459"/>
      <c r="AQ40" s="459"/>
      <c r="AR40" s="459"/>
      <c r="AS40" s="459"/>
      <c r="AT40" s="460"/>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row>
    <row r="41" spans="1:80" ht="15" customHeight="1">
      <c r="A41" s="82"/>
      <c r="B41" s="339"/>
      <c r="C41" s="339"/>
      <c r="D41" s="340"/>
      <c r="E41" s="438"/>
      <c r="F41" s="437"/>
      <c r="G41" s="437"/>
      <c r="H41" s="437"/>
      <c r="I41" s="437"/>
      <c r="J41" s="75" t="e">
        <f>IF(AND('Mapa de Riesgos'!#REF!="Baja",'Mapa de Riesgos'!#REF!="Leve"),CONCATENATE("R6C",'Mapa de Riesgos'!#REF!),"")</f>
        <v>#REF!</v>
      </c>
      <c r="K41" s="76" t="e">
        <f>IF(AND('Mapa de Riesgos'!#REF!="Baja",'Mapa de Riesgos'!#REF!="Leve"),CONCATENATE("R6C",'Mapa de Riesgos'!#REF!),"")</f>
        <v>#REF!</v>
      </c>
      <c r="L41" s="76" t="e">
        <f>IF(AND('Mapa de Riesgos'!#REF!="Baja",'Mapa de Riesgos'!#REF!="Leve"),CONCATENATE("R6C",'Mapa de Riesgos'!#REF!),"")</f>
        <v>#REF!</v>
      </c>
      <c r="M41" s="76" t="e">
        <f>IF(AND('Mapa de Riesgos'!#REF!="Baja",'Mapa de Riesgos'!#REF!="Leve"),CONCATENATE("R6C",'Mapa de Riesgos'!#REF!),"")</f>
        <v>#REF!</v>
      </c>
      <c r="N41" s="76" t="e">
        <f>IF(AND('Mapa de Riesgos'!#REF!="Baja",'Mapa de Riesgos'!#REF!="Leve"),CONCATENATE("R6C",'Mapa de Riesgos'!#REF!),"")</f>
        <v>#REF!</v>
      </c>
      <c r="O41" s="77" t="e">
        <f>IF(AND('Mapa de Riesgos'!#REF!="Baja",'Mapa de Riesgos'!#REF!="Leve"),CONCATENATE("R6C",'Mapa de Riesgos'!#REF!),"")</f>
        <v>#REF!</v>
      </c>
      <c r="P41" s="66" t="e">
        <f>IF(AND('Mapa de Riesgos'!#REF!="Baja",'Mapa de Riesgos'!#REF!="Menor"),CONCATENATE("R6C",'Mapa de Riesgos'!#REF!),"")</f>
        <v>#REF!</v>
      </c>
      <c r="Q41" s="67" t="e">
        <f>IF(AND('Mapa de Riesgos'!#REF!="Baja",'Mapa de Riesgos'!#REF!="Menor"),CONCATENATE("R6C",'Mapa de Riesgos'!#REF!),"")</f>
        <v>#REF!</v>
      </c>
      <c r="R41" s="67" t="e">
        <f>IF(AND('Mapa de Riesgos'!#REF!="Baja",'Mapa de Riesgos'!#REF!="Menor"),CONCATENATE("R6C",'Mapa de Riesgos'!#REF!),"")</f>
        <v>#REF!</v>
      </c>
      <c r="S41" s="67" t="e">
        <f>IF(AND('Mapa de Riesgos'!#REF!="Baja",'Mapa de Riesgos'!#REF!="Menor"),CONCATENATE("R6C",'Mapa de Riesgos'!#REF!),"")</f>
        <v>#REF!</v>
      </c>
      <c r="T41" s="67" t="e">
        <f>IF(AND('Mapa de Riesgos'!#REF!="Baja",'Mapa de Riesgos'!#REF!="Menor"),CONCATENATE("R6C",'Mapa de Riesgos'!#REF!),"")</f>
        <v>#REF!</v>
      </c>
      <c r="U41" s="68" t="e">
        <f>IF(AND('Mapa de Riesgos'!#REF!="Baja",'Mapa de Riesgos'!#REF!="Menor"),CONCATENATE("R6C",'Mapa de Riesgos'!#REF!),"")</f>
        <v>#REF!</v>
      </c>
      <c r="V41" s="66" t="e">
        <f>IF(AND('Mapa de Riesgos'!#REF!="Baja",'Mapa de Riesgos'!#REF!="Moderado"),CONCATENATE("R6C",'Mapa de Riesgos'!#REF!),"")</f>
        <v>#REF!</v>
      </c>
      <c r="W41" s="67" t="e">
        <f>IF(AND('Mapa de Riesgos'!#REF!="Baja",'Mapa de Riesgos'!#REF!="Moderado"),CONCATENATE("R6C",'Mapa de Riesgos'!#REF!),"")</f>
        <v>#REF!</v>
      </c>
      <c r="X41" s="67" t="e">
        <f>IF(AND('Mapa de Riesgos'!#REF!="Baja",'Mapa de Riesgos'!#REF!="Moderado"),CONCATENATE("R6C",'Mapa de Riesgos'!#REF!),"")</f>
        <v>#REF!</v>
      </c>
      <c r="Y41" s="67" t="e">
        <f>IF(AND('Mapa de Riesgos'!#REF!="Baja",'Mapa de Riesgos'!#REF!="Moderado"),CONCATENATE("R6C",'Mapa de Riesgos'!#REF!),"")</f>
        <v>#REF!</v>
      </c>
      <c r="Z41" s="67" t="e">
        <f>IF(AND('Mapa de Riesgos'!#REF!="Baja",'Mapa de Riesgos'!#REF!="Moderado"),CONCATENATE("R6C",'Mapa de Riesgos'!#REF!),"")</f>
        <v>#REF!</v>
      </c>
      <c r="AA41" s="68" t="e">
        <f>IF(AND('Mapa de Riesgos'!#REF!="Baja",'Mapa de Riesgos'!#REF!="Moderado"),CONCATENATE("R6C",'Mapa de Riesgos'!#REF!),"")</f>
        <v>#REF!</v>
      </c>
      <c r="AB41" s="51" t="e">
        <f>IF(AND('Mapa de Riesgos'!#REF!="Baja",'Mapa de Riesgos'!#REF!="Mayor"),CONCATENATE("R6C",'Mapa de Riesgos'!#REF!),"")</f>
        <v>#REF!</v>
      </c>
      <c r="AC41" s="52" t="e">
        <f>IF(AND('Mapa de Riesgos'!#REF!="Baja",'Mapa de Riesgos'!#REF!="Mayor"),CONCATENATE("R6C",'Mapa de Riesgos'!#REF!),"")</f>
        <v>#REF!</v>
      </c>
      <c r="AD41" s="52" t="e">
        <f>IF(AND('Mapa de Riesgos'!#REF!="Baja",'Mapa de Riesgos'!#REF!="Mayor"),CONCATENATE("R6C",'Mapa de Riesgos'!#REF!),"")</f>
        <v>#REF!</v>
      </c>
      <c r="AE41" s="52" t="e">
        <f>IF(AND('Mapa de Riesgos'!#REF!="Baja",'Mapa de Riesgos'!#REF!="Mayor"),CONCATENATE("R6C",'Mapa de Riesgos'!#REF!),"")</f>
        <v>#REF!</v>
      </c>
      <c r="AF41" s="52" t="e">
        <f>IF(AND('Mapa de Riesgos'!#REF!="Baja",'Mapa de Riesgos'!#REF!="Mayor"),CONCATENATE("R6C",'Mapa de Riesgos'!#REF!),"")</f>
        <v>#REF!</v>
      </c>
      <c r="AG41" s="53" t="e">
        <f>IF(AND('Mapa de Riesgos'!#REF!="Baja",'Mapa de Riesgos'!#REF!="Mayor"),CONCATENATE("R6C",'Mapa de Riesgos'!#REF!),"")</f>
        <v>#REF!</v>
      </c>
      <c r="AH41" s="54" t="e">
        <f>IF(AND('Mapa de Riesgos'!#REF!="Baja",'Mapa de Riesgos'!#REF!="Catastrófico"),CONCATENATE("R6C",'Mapa de Riesgos'!#REF!),"")</f>
        <v>#REF!</v>
      </c>
      <c r="AI41" s="55" t="e">
        <f>IF(AND('Mapa de Riesgos'!#REF!="Baja",'Mapa de Riesgos'!#REF!="Catastrófico"),CONCATENATE("R6C",'Mapa de Riesgos'!#REF!),"")</f>
        <v>#REF!</v>
      </c>
      <c r="AJ41" s="55" t="e">
        <f>IF(AND('Mapa de Riesgos'!#REF!="Baja",'Mapa de Riesgos'!#REF!="Catastrófico"),CONCATENATE("R6C",'Mapa de Riesgos'!#REF!),"")</f>
        <v>#REF!</v>
      </c>
      <c r="AK41" s="55" t="e">
        <f>IF(AND('Mapa de Riesgos'!#REF!="Baja",'Mapa de Riesgos'!#REF!="Catastrófico"),CONCATENATE("R6C",'Mapa de Riesgos'!#REF!),"")</f>
        <v>#REF!</v>
      </c>
      <c r="AL41" s="55" t="e">
        <f>IF(AND('Mapa de Riesgos'!#REF!="Baja",'Mapa de Riesgos'!#REF!="Catastrófico"),CONCATENATE("R6C",'Mapa de Riesgos'!#REF!),"")</f>
        <v>#REF!</v>
      </c>
      <c r="AM41" s="56" t="e">
        <f>IF(AND('Mapa de Riesgos'!#REF!="Baja",'Mapa de Riesgos'!#REF!="Catastrófico"),CONCATENATE("R6C",'Mapa de Riesgos'!#REF!),"")</f>
        <v>#REF!</v>
      </c>
      <c r="AN41" s="82"/>
      <c r="AO41" s="458"/>
      <c r="AP41" s="459"/>
      <c r="AQ41" s="459"/>
      <c r="AR41" s="459"/>
      <c r="AS41" s="459"/>
      <c r="AT41" s="460"/>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row>
    <row r="42" spans="1:80" ht="15" customHeight="1">
      <c r="A42" s="82"/>
      <c r="B42" s="339"/>
      <c r="C42" s="339"/>
      <c r="D42" s="340"/>
      <c r="E42" s="438"/>
      <c r="F42" s="437"/>
      <c r="G42" s="437"/>
      <c r="H42" s="437"/>
      <c r="I42" s="437"/>
      <c r="J42" s="75" t="e">
        <f>IF(AND('Mapa de Riesgos'!#REF!="Baja",'Mapa de Riesgos'!#REF!="Leve"),CONCATENATE("R7C",'Mapa de Riesgos'!#REF!),"")</f>
        <v>#REF!</v>
      </c>
      <c r="K42" s="76" t="e">
        <f>IF(AND('Mapa de Riesgos'!#REF!="Baja",'Mapa de Riesgos'!#REF!="Leve"),CONCATENATE("R7C",'Mapa de Riesgos'!#REF!),"")</f>
        <v>#REF!</v>
      </c>
      <c r="L42" s="76" t="e">
        <f>IF(AND('Mapa de Riesgos'!#REF!="Baja",'Mapa de Riesgos'!#REF!="Leve"),CONCATENATE("R7C",'Mapa de Riesgos'!#REF!),"")</f>
        <v>#REF!</v>
      </c>
      <c r="M42" s="76" t="e">
        <f>IF(AND('Mapa de Riesgos'!#REF!="Baja",'Mapa de Riesgos'!#REF!="Leve"),CONCATENATE("R7C",'Mapa de Riesgos'!#REF!),"")</f>
        <v>#REF!</v>
      </c>
      <c r="N42" s="76" t="e">
        <f>IF(AND('Mapa de Riesgos'!#REF!="Baja",'Mapa de Riesgos'!#REF!="Leve"),CONCATENATE("R7C",'Mapa de Riesgos'!#REF!),"")</f>
        <v>#REF!</v>
      </c>
      <c r="O42" s="77" t="e">
        <f>IF(AND('Mapa de Riesgos'!#REF!="Baja",'Mapa de Riesgos'!#REF!="Leve"),CONCATENATE("R7C",'Mapa de Riesgos'!#REF!),"")</f>
        <v>#REF!</v>
      </c>
      <c r="P42" s="66" t="e">
        <f>IF(AND('Mapa de Riesgos'!#REF!="Baja",'Mapa de Riesgos'!#REF!="Menor"),CONCATENATE("R7C",'Mapa de Riesgos'!#REF!),"")</f>
        <v>#REF!</v>
      </c>
      <c r="Q42" s="67" t="e">
        <f>IF(AND('Mapa de Riesgos'!#REF!="Baja",'Mapa de Riesgos'!#REF!="Menor"),CONCATENATE("R7C",'Mapa de Riesgos'!#REF!),"")</f>
        <v>#REF!</v>
      </c>
      <c r="R42" s="67" t="e">
        <f>IF(AND('Mapa de Riesgos'!#REF!="Baja",'Mapa de Riesgos'!#REF!="Menor"),CONCATENATE("R7C",'Mapa de Riesgos'!#REF!),"")</f>
        <v>#REF!</v>
      </c>
      <c r="S42" s="67" t="e">
        <f>IF(AND('Mapa de Riesgos'!#REF!="Baja",'Mapa de Riesgos'!#REF!="Menor"),CONCATENATE("R7C",'Mapa de Riesgos'!#REF!),"")</f>
        <v>#REF!</v>
      </c>
      <c r="T42" s="67" t="e">
        <f>IF(AND('Mapa de Riesgos'!#REF!="Baja",'Mapa de Riesgos'!#REF!="Menor"),CONCATENATE("R7C",'Mapa de Riesgos'!#REF!),"")</f>
        <v>#REF!</v>
      </c>
      <c r="U42" s="68" t="e">
        <f>IF(AND('Mapa de Riesgos'!#REF!="Baja",'Mapa de Riesgos'!#REF!="Menor"),CONCATENATE("R7C",'Mapa de Riesgos'!#REF!),"")</f>
        <v>#REF!</v>
      </c>
      <c r="V42" s="66" t="e">
        <f>IF(AND('Mapa de Riesgos'!#REF!="Baja",'Mapa de Riesgos'!#REF!="Moderado"),CONCATENATE("R7C",'Mapa de Riesgos'!#REF!),"")</f>
        <v>#REF!</v>
      </c>
      <c r="W42" s="67" t="e">
        <f>IF(AND('Mapa de Riesgos'!#REF!="Baja",'Mapa de Riesgos'!#REF!="Moderado"),CONCATENATE("R7C",'Mapa de Riesgos'!#REF!),"")</f>
        <v>#REF!</v>
      </c>
      <c r="X42" s="67" t="e">
        <f>IF(AND('Mapa de Riesgos'!#REF!="Baja",'Mapa de Riesgos'!#REF!="Moderado"),CONCATENATE("R7C",'Mapa de Riesgos'!#REF!),"")</f>
        <v>#REF!</v>
      </c>
      <c r="Y42" s="67" t="e">
        <f>IF(AND('Mapa de Riesgos'!#REF!="Baja",'Mapa de Riesgos'!#REF!="Moderado"),CONCATENATE("R7C",'Mapa de Riesgos'!#REF!),"")</f>
        <v>#REF!</v>
      </c>
      <c r="Z42" s="67" t="e">
        <f>IF(AND('Mapa de Riesgos'!#REF!="Baja",'Mapa de Riesgos'!#REF!="Moderado"),CONCATENATE("R7C",'Mapa de Riesgos'!#REF!),"")</f>
        <v>#REF!</v>
      </c>
      <c r="AA42" s="68" t="e">
        <f>IF(AND('Mapa de Riesgos'!#REF!="Baja",'Mapa de Riesgos'!#REF!="Moderado"),CONCATENATE("R7C",'Mapa de Riesgos'!#REF!),"")</f>
        <v>#REF!</v>
      </c>
      <c r="AB42" s="51" t="e">
        <f>IF(AND('Mapa de Riesgos'!#REF!="Baja",'Mapa de Riesgos'!#REF!="Mayor"),CONCATENATE("R7C",'Mapa de Riesgos'!#REF!),"")</f>
        <v>#REF!</v>
      </c>
      <c r="AC42" s="52" t="e">
        <f>IF(AND('Mapa de Riesgos'!#REF!="Baja",'Mapa de Riesgos'!#REF!="Mayor"),CONCATENATE("R7C",'Mapa de Riesgos'!#REF!),"")</f>
        <v>#REF!</v>
      </c>
      <c r="AD42" s="52" t="e">
        <f>IF(AND('Mapa de Riesgos'!#REF!="Baja",'Mapa de Riesgos'!#REF!="Mayor"),CONCATENATE("R7C",'Mapa de Riesgos'!#REF!),"")</f>
        <v>#REF!</v>
      </c>
      <c r="AE42" s="52" t="e">
        <f>IF(AND('Mapa de Riesgos'!#REF!="Baja",'Mapa de Riesgos'!#REF!="Mayor"),CONCATENATE("R7C",'Mapa de Riesgos'!#REF!),"")</f>
        <v>#REF!</v>
      </c>
      <c r="AF42" s="52" t="e">
        <f>IF(AND('Mapa de Riesgos'!#REF!="Baja",'Mapa de Riesgos'!#REF!="Mayor"),CONCATENATE("R7C",'Mapa de Riesgos'!#REF!),"")</f>
        <v>#REF!</v>
      </c>
      <c r="AG42" s="53" t="e">
        <f>IF(AND('Mapa de Riesgos'!#REF!="Baja",'Mapa de Riesgos'!#REF!="Mayor"),CONCATENATE("R7C",'Mapa de Riesgos'!#REF!),"")</f>
        <v>#REF!</v>
      </c>
      <c r="AH42" s="54" t="e">
        <f>IF(AND('Mapa de Riesgos'!#REF!="Baja",'Mapa de Riesgos'!#REF!="Catastrófico"),CONCATENATE("R7C",'Mapa de Riesgos'!#REF!),"")</f>
        <v>#REF!</v>
      </c>
      <c r="AI42" s="55" t="e">
        <f>IF(AND('Mapa de Riesgos'!#REF!="Baja",'Mapa de Riesgos'!#REF!="Catastrófico"),CONCATENATE("R7C",'Mapa de Riesgos'!#REF!),"")</f>
        <v>#REF!</v>
      </c>
      <c r="AJ42" s="55" t="e">
        <f>IF(AND('Mapa de Riesgos'!#REF!="Baja",'Mapa de Riesgos'!#REF!="Catastrófico"),CONCATENATE("R7C",'Mapa de Riesgos'!#REF!),"")</f>
        <v>#REF!</v>
      </c>
      <c r="AK42" s="55" t="e">
        <f>IF(AND('Mapa de Riesgos'!#REF!="Baja",'Mapa de Riesgos'!#REF!="Catastrófico"),CONCATENATE("R7C",'Mapa de Riesgos'!#REF!),"")</f>
        <v>#REF!</v>
      </c>
      <c r="AL42" s="55" t="e">
        <f>IF(AND('Mapa de Riesgos'!#REF!="Baja",'Mapa de Riesgos'!#REF!="Catastrófico"),CONCATENATE("R7C",'Mapa de Riesgos'!#REF!),"")</f>
        <v>#REF!</v>
      </c>
      <c r="AM42" s="56" t="e">
        <f>IF(AND('Mapa de Riesgos'!#REF!="Baja",'Mapa de Riesgos'!#REF!="Catastrófico"),CONCATENATE("R7C",'Mapa de Riesgos'!#REF!),"")</f>
        <v>#REF!</v>
      </c>
      <c r="AN42" s="82"/>
      <c r="AO42" s="458"/>
      <c r="AP42" s="459"/>
      <c r="AQ42" s="459"/>
      <c r="AR42" s="459"/>
      <c r="AS42" s="459"/>
      <c r="AT42" s="460"/>
      <c r="AU42" s="82"/>
      <c r="AV42" s="82"/>
      <c r="AW42" s="82"/>
      <c r="AX42" s="8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row>
    <row r="43" spans="1:80" ht="15" customHeight="1">
      <c r="A43" s="82"/>
      <c r="B43" s="339"/>
      <c r="C43" s="339"/>
      <c r="D43" s="340"/>
      <c r="E43" s="438"/>
      <c r="F43" s="437"/>
      <c r="G43" s="437"/>
      <c r="H43" s="437"/>
      <c r="I43" s="437"/>
      <c r="J43" s="75" t="e">
        <f>IF(AND('Mapa de Riesgos'!#REF!="Baja",'Mapa de Riesgos'!#REF!="Leve"),CONCATENATE("R8C",'Mapa de Riesgos'!#REF!),"")</f>
        <v>#REF!</v>
      </c>
      <c r="K43" s="76" t="e">
        <f>IF(AND('Mapa de Riesgos'!#REF!="Baja",'Mapa de Riesgos'!#REF!="Leve"),CONCATENATE("R8C",'Mapa de Riesgos'!#REF!),"")</f>
        <v>#REF!</v>
      </c>
      <c r="L43" s="76" t="e">
        <f>IF(AND('Mapa de Riesgos'!#REF!="Baja",'Mapa de Riesgos'!#REF!="Leve"),CONCATENATE("R8C",'Mapa de Riesgos'!#REF!),"")</f>
        <v>#REF!</v>
      </c>
      <c r="M43" s="76" t="e">
        <f>IF(AND('Mapa de Riesgos'!#REF!="Baja",'Mapa de Riesgos'!#REF!="Leve"),CONCATENATE("R8C",'Mapa de Riesgos'!#REF!),"")</f>
        <v>#REF!</v>
      </c>
      <c r="N43" s="76" t="e">
        <f>IF(AND('Mapa de Riesgos'!#REF!="Baja",'Mapa de Riesgos'!#REF!="Leve"),CONCATENATE("R8C",'Mapa de Riesgos'!#REF!),"")</f>
        <v>#REF!</v>
      </c>
      <c r="O43" s="77" t="e">
        <f>IF(AND('Mapa de Riesgos'!#REF!="Baja",'Mapa de Riesgos'!#REF!="Leve"),CONCATENATE("R8C",'Mapa de Riesgos'!#REF!),"")</f>
        <v>#REF!</v>
      </c>
      <c r="P43" s="66" t="e">
        <f>IF(AND('Mapa de Riesgos'!#REF!="Baja",'Mapa de Riesgos'!#REF!="Menor"),CONCATENATE("R8C",'Mapa de Riesgos'!#REF!),"")</f>
        <v>#REF!</v>
      </c>
      <c r="Q43" s="67" t="e">
        <f>IF(AND('Mapa de Riesgos'!#REF!="Baja",'Mapa de Riesgos'!#REF!="Menor"),CONCATENATE("R8C",'Mapa de Riesgos'!#REF!),"")</f>
        <v>#REF!</v>
      </c>
      <c r="R43" s="67" t="e">
        <f>IF(AND('Mapa de Riesgos'!#REF!="Baja",'Mapa de Riesgos'!#REF!="Menor"),CONCATENATE("R8C",'Mapa de Riesgos'!#REF!),"")</f>
        <v>#REF!</v>
      </c>
      <c r="S43" s="67" t="e">
        <f>IF(AND('Mapa de Riesgos'!#REF!="Baja",'Mapa de Riesgos'!#REF!="Menor"),CONCATENATE("R8C",'Mapa de Riesgos'!#REF!),"")</f>
        <v>#REF!</v>
      </c>
      <c r="T43" s="67" t="e">
        <f>IF(AND('Mapa de Riesgos'!#REF!="Baja",'Mapa de Riesgos'!#REF!="Menor"),CONCATENATE("R8C",'Mapa de Riesgos'!#REF!),"")</f>
        <v>#REF!</v>
      </c>
      <c r="U43" s="68" t="e">
        <f>IF(AND('Mapa de Riesgos'!#REF!="Baja",'Mapa de Riesgos'!#REF!="Menor"),CONCATENATE("R8C",'Mapa de Riesgos'!#REF!),"")</f>
        <v>#REF!</v>
      </c>
      <c r="V43" s="66" t="e">
        <f>IF(AND('Mapa de Riesgos'!#REF!="Baja",'Mapa de Riesgos'!#REF!="Moderado"),CONCATENATE("R8C",'Mapa de Riesgos'!#REF!),"")</f>
        <v>#REF!</v>
      </c>
      <c r="W43" s="67" t="e">
        <f>IF(AND('Mapa de Riesgos'!#REF!="Baja",'Mapa de Riesgos'!#REF!="Moderado"),CONCATENATE("R8C",'Mapa de Riesgos'!#REF!),"")</f>
        <v>#REF!</v>
      </c>
      <c r="X43" s="67" t="e">
        <f>IF(AND('Mapa de Riesgos'!#REF!="Baja",'Mapa de Riesgos'!#REF!="Moderado"),CONCATENATE("R8C",'Mapa de Riesgos'!#REF!),"")</f>
        <v>#REF!</v>
      </c>
      <c r="Y43" s="67" t="e">
        <f>IF(AND('Mapa de Riesgos'!#REF!="Baja",'Mapa de Riesgos'!#REF!="Moderado"),CONCATENATE("R8C",'Mapa de Riesgos'!#REF!),"")</f>
        <v>#REF!</v>
      </c>
      <c r="Z43" s="67" t="e">
        <f>IF(AND('Mapa de Riesgos'!#REF!="Baja",'Mapa de Riesgos'!#REF!="Moderado"),CONCATENATE("R8C",'Mapa de Riesgos'!#REF!),"")</f>
        <v>#REF!</v>
      </c>
      <c r="AA43" s="68" t="e">
        <f>IF(AND('Mapa de Riesgos'!#REF!="Baja",'Mapa de Riesgos'!#REF!="Moderado"),CONCATENATE("R8C",'Mapa de Riesgos'!#REF!),"")</f>
        <v>#REF!</v>
      </c>
      <c r="AB43" s="51" t="e">
        <f>IF(AND('Mapa de Riesgos'!#REF!="Baja",'Mapa de Riesgos'!#REF!="Mayor"),CONCATENATE("R8C",'Mapa de Riesgos'!#REF!),"")</f>
        <v>#REF!</v>
      </c>
      <c r="AC43" s="52" t="e">
        <f>IF(AND('Mapa de Riesgos'!#REF!="Baja",'Mapa de Riesgos'!#REF!="Mayor"),CONCATENATE("R8C",'Mapa de Riesgos'!#REF!),"")</f>
        <v>#REF!</v>
      </c>
      <c r="AD43" s="52" t="e">
        <f>IF(AND('Mapa de Riesgos'!#REF!="Baja",'Mapa de Riesgos'!#REF!="Mayor"),CONCATENATE("R8C",'Mapa de Riesgos'!#REF!),"")</f>
        <v>#REF!</v>
      </c>
      <c r="AE43" s="52" t="e">
        <f>IF(AND('Mapa de Riesgos'!#REF!="Baja",'Mapa de Riesgos'!#REF!="Mayor"),CONCATENATE("R8C",'Mapa de Riesgos'!#REF!),"")</f>
        <v>#REF!</v>
      </c>
      <c r="AF43" s="52" t="e">
        <f>IF(AND('Mapa de Riesgos'!#REF!="Baja",'Mapa de Riesgos'!#REF!="Mayor"),CONCATENATE("R8C",'Mapa de Riesgos'!#REF!),"")</f>
        <v>#REF!</v>
      </c>
      <c r="AG43" s="53" t="e">
        <f>IF(AND('Mapa de Riesgos'!#REF!="Baja",'Mapa de Riesgos'!#REF!="Mayor"),CONCATENATE("R8C",'Mapa de Riesgos'!#REF!),"")</f>
        <v>#REF!</v>
      </c>
      <c r="AH43" s="54" t="e">
        <f>IF(AND('Mapa de Riesgos'!#REF!="Baja",'Mapa de Riesgos'!#REF!="Catastrófico"),CONCATENATE("R8C",'Mapa de Riesgos'!#REF!),"")</f>
        <v>#REF!</v>
      </c>
      <c r="AI43" s="55" t="e">
        <f>IF(AND('Mapa de Riesgos'!#REF!="Baja",'Mapa de Riesgos'!#REF!="Catastrófico"),CONCATENATE("R8C",'Mapa de Riesgos'!#REF!),"")</f>
        <v>#REF!</v>
      </c>
      <c r="AJ43" s="55" t="e">
        <f>IF(AND('Mapa de Riesgos'!#REF!="Baja",'Mapa de Riesgos'!#REF!="Catastrófico"),CONCATENATE("R8C",'Mapa de Riesgos'!#REF!),"")</f>
        <v>#REF!</v>
      </c>
      <c r="AK43" s="55" t="e">
        <f>IF(AND('Mapa de Riesgos'!#REF!="Baja",'Mapa de Riesgos'!#REF!="Catastrófico"),CONCATENATE("R8C",'Mapa de Riesgos'!#REF!),"")</f>
        <v>#REF!</v>
      </c>
      <c r="AL43" s="55" t="e">
        <f>IF(AND('Mapa de Riesgos'!#REF!="Baja",'Mapa de Riesgos'!#REF!="Catastrófico"),CONCATENATE("R8C",'Mapa de Riesgos'!#REF!),"")</f>
        <v>#REF!</v>
      </c>
      <c r="AM43" s="56" t="e">
        <f>IF(AND('Mapa de Riesgos'!#REF!="Baja",'Mapa de Riesgos'!#REF!="Catastrófico"),CONCATENATE("R8C",'Mapa de Riesgos'!#REF!),"")</f>
        <v>#REF!</v>
      </c>
      <c r="AN43" s="82"/>
      <c r="AO43" s="458"/>
      <c r="AP43" s="459"/>
      <c r="AQ43" s="459"/>
      <c r="AR43" s="459"/>
      <c r="AS43" s="459"/>
      <c r="AT43" s="460"/>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c r="BX43" s="82"/>
    </row>
    <row r="44" spans="1:80" ht="15" customHeight="1">
      <c r="A44" s="82"/>
      <c r="B44" s="339"/>
      <c r="C44" s="339"/>
      <c r="D44" s="340"/>
      <c r="E44" s="438"/>
      <c r="F44" s="437"/>
      <c r="G44" s="437"/>
      <c r="H44" s="437"/>
      <c r="I44" s="437"/>
      <c r="J44" s="75" t="e">
        <f>IF(AND('Mapa de Riesgos'!#REF!="Baja",'Mapa de Riesgos'!#REF!="Leve"),CONCATENATE("R9C",'Mapa de Riesgos'!#REF!),"")</f>
        <v>#REF!</v>
      </c>
      <c r="K44" s="76" t="e">
        <f>IF(AND('Mapa de Riesgos'!#REF!="Baja",'Mapa de Riesgos'!#REF!="Leve"),CONCATENATE("R9C",'Mapa de Riesgos'!#REF!),"")</f>
        <v>#REF!</v>
      </c>
      <c r="L44" s="76" t="e">
        <f>IF(AND('Mapa de Riesgos'!#REF!="Baja",'Mapa de Riesgos'!#REF!="Leve"),CONCATENATE("R9C",'Mapa de Riesgos'!#REF!),"")</f>
        <v>#REF!</v>
      </c>
      <c r="M44" s="76" t="e">
        <f>IF(AND('Mapa de Riesgos'!#REF!="Baja",'Mapa de Riesgos'!#REF!="Leve"),CONCATENATE("R9C",'Mapa de Riesgos'!#REF!),"")</f>
        <v>#REF!</v>
      </c>
      <c r="N44" s="76" t="e">
        <f>IF(AND('Mapa de Riesgos'!#REF!="Baja",'Mapa de Riesgos'!#REF!="Leve"),CONCATENATE("R9C",'Mapa de Riesgos'!#REF!),"")</f>
        <v>#REF!</v>
      </c>
      <c r="O44" s="77" t="e">
        <f>IF(AND('Mapa de Riesgos'!#REF!="Baja",'Mapa de Riesgos'!#REF!="Leve"),CONCATENATE("R9C",'Mapa de Riesgos'!#REF!),"")</f>
        <v>#REF!</v>
      </c>
      <c r="P44" s="66" t="e">
        <f>IF(AND('Mapa de Riesgos'!#REF!="Baja",'Mapa de Riesgos'!#REF!="Menor"),CONCATENATE("R9C",'Mapa de Riesgos'!#REF!),"")</f>
        <v>#REF!</v>
      </c>
      <c r="Q44" s="67" t="e">
        <f>IF(AND('Mapa de Riesgos'!#REF!="Baja",'Mapa de Riesgos'!#REF!="Menor"),CONCATENATE("R9C",'Mapa de Riesgos'!#REF!),"")</f>
        <v>#REF!</v>
      </c>
      <c r="R44" s="67" t="e">
        <f>IF(AND('Mapa de Riesgos'!#REF!="Baja",'Mapa de Riesgos'!#REF!="Menor"),CONCATENATE("R9C",'Mapa de Riesgos'!#REF!),"")</f>
        <v>#REF!</v>
      </c>
      <c r="S44" s="67" t="e">
        <f>IF(AND('Mapa de Riesgos'!#REF!="Baja",'Mapa de Riesgos'!#REF!="Menor"),CONCATENATE("R9C",'Mapa de Riesgos'!#REF!),"")</f>
        <v>#REF!</v>
      </c>
      <c r="T44" s="67" t="e">
        <f>IF(AND('Mapa de Riesgos'!#REF!="Baja",'Mapa de Riesgos'!#REF!="Menor"),CONCATENATE("R9C",'Mapa de Riesgos'!#REF!),"")</f>
        <v>#REF!</v>
      </c>
      <c r="U44" s="68" t="e">
        <f>IF(AND('Mapa de Riesgos'!#REF!="Baja",'Mapa de Riesgos'!#REF!="Menor"),CONCATENATE("R9C",'Mapa de Riesgos'!#REF!),"")</f>
        <v>#REF!</v>
      </c>
      <c r="V44" s="66" t="e">
        <f>IF(AND('Mapa de Riesgos'!#REF!="Baja",'Mapa de Riesgos'!#REF!="Moderado"),CONCATENATE("R9C",'Mapa de Riesgos'!#REF!),"")</f>
        <v>#REF!</v>
      </c>
      <c r="W44" s="67" t="e">
        <f>IF(AND('Mapa de Riesgos'!#REF!="Baja",'Mapa de Riesgos'!#REF!="Moderado"),CONCATENATE("R9C",'Mapa de Riesgos'!#REF!),"")</f>
        <v>#REF!</v>
      </c>
      <c r="X44" s="67" t="e">
        <f>IF(AND('Mapa de Riesgos'!#REF!="Baja",'Mapa de Riesgos'!#REF!="Moderado"),CONCATENATE("R9C",'Mapa de Riesgos'!#REF!),"")</f>
        <v>#REF!</v>
      </c>
      <c r="Y44" s="67" t="e">
        <f>IF(AND('Mapa de Riesgos'!#REF!="Baja",'Mapa de Riesgos'!#REF!="Moderado"),CONCATENATE("R9C",'Mapa de Riesgos'!#REF!),"")</f>
        <v>#REF!</v>
      </c>
      <c r="Z44" s="67" t="e">
        <f>IF(AND('Mapa de Riesgos'!#REF!="Baja",'Mapa de Riesgos'!#REF!="Moderado"),CONCATENATE("R9C",'Mapa de Riesgos'!#REF!),"")</f>
        <v>#REF!</v>
      </c>
      <c r="AA44" s="68" t="e">
        <f>IF(AND('Mapa de Riesgos'!#REF!="Baja",'Mapa de Riesgos'!#REF!="Moderado"),CONCATENATE("R9C",'Mapa de Riesgos'!#REF!),"")</f>
        <v>#REF!</v>
      </c>
      <c r="AB44" s="51" t="e">
        <f>IF(AND('Mapa de Riesgos'!#REF!="Baja",'Mapa de Riesgos'!#REF!="Mayor"),CONCATENATE("R9C",'Mapa de Riesgos'!#REF!),"")</f>
        <v>#REF!</v>
      </c>
      <c r="AC44" s="52" t="e">
        <f>IF(AND('Mapa de Riesgos'!#REF!="Baja",'Mapa de Riesgos'!#REF!="Mayor"),CONCATENATE("R9C",'Mapa de Riesgos'!#REF!),"")</f>
        <v>#REF!</v>
      </c>
      <c r="AD44" s="52" t="e">
        <f>IF(AND('Mapa de Riesgos'!#REF!="Baja",'Mapa de Riesgos'!#REF!="Mayor"),CONCATENATE("R9C",'Mapa de Riesgos'!#REF!),"")</f>
        <v>#REF!</v>
      </c>
      <c r="AE44" s="52" t="e">
        <f>IF(AND('Mapa de Riesgos'!#REF!="Baja",'Mapa de Riesgos'!#REF!="Mayor"),CONCATENATE("R9C",'Mapa de Riesgos'!#REF!),"")</f>
        <v>#REF!</v>
      </c>
      <c r="AF44" s="52" t="e">
        <f>IF(AND('Mapa de Riesgos'!#REF!="Baja",'Mapa de Riesgos'!#REF!="Mayor"),CONCATENATE("R9C",'Mapa de Riesgos'!#REF!),"")</f>
        <v>#REF!</v>
      </c>
      <c r="AG44" s="53" t="e">
        <f>IF(AND('Mapa de Riesgos'!#REF!="Baja",'Mapa de Riesgos'!#REF!="Mayor"),CONCATENATE("R9C",'Mapa de Riesgos'!#REF!),"")</f>
        <v>#REF!</v>
      </c>
      <c r="AH44" s="54" t="e">
        <f>IF(AND('Mapa de Riesgos'!#REF!="Baja",'Mapa de Riesgos'!#REF!="Catastrófico"),CONCATENATE("R9C",'Mapa de Riesgos'!#REF!),"")</f>
        <v>#REF!</v>
      </c>
      <c r="AI44" s="55" t="e">
        <f>IF(AND('Mapa de Riesgos'!#REF!="Baja",'Mapa de Riesgos'!#REF!="Catastrófico"),CONCATENATE("R9C",'Mapa de Riesgos'!#REF!),"")</f>
        <v>#REF!</v>
      </c>
      <c r="AJ44" s="55" t="e">
        <f>IF(AND('Mapa de Riesgos'!#REF!="Baja",'Mapa de Riesgos'!#REF!="Catastrófico"),CONCATENATE("R9C",'Mapa de Riesgos'!#REF!),"")</f>
        <v>#REF!</v>
      </c>
      <c r="AK44" s="55" t="e">
        <f>IF(AND('Mapa de Riesgos'!#REF!="Baja",'Mapa de Riesgos'!#REF!="Catastrófico"),CONCATENATE("R9C",'Mapa de Riesgos'!#REF!),"")</f>
        <v>#REF!</v>
      </c>
      <c r="AL44" s="55" t="e">
        <f>IF(AND('Mapa de Riesgos'!#REF!="Baja",'Mapa de Riesgos'!#REF!="Catastrófico"),CONCATENATE("R9C",'Mapa de Riesgos'!#REF!),"")</f>
        <v>#REF!</v>
      </c>
      <c r="AM44" s="56" t="e">
        <f>IF(AND('Mapa de Riesgos'!#REF!="Baja",'Mapa de Riesgos'!#REF!="Catastrófico"),CONCATENATE("R9C",'Mapa de Riesgos'!#REF!),"")</f>
        <v>#REF!</v>
      </c>
      <c r="AN44" s="82"/>
      <c r="AO44" s="458"/>
      <c r="AP44" s="459"/>
      <c r="AQ44" s="459"/>
      <c r="AR44" s="459"/>
      <c r="AS44" s="459"/>
      <c r="AT44" s="460"/>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row>
    <row r="45" spans="1:80" ht="15.75" customHeight="1" thickBot="1">
      <c r="A45" s="82"/>
      <c r="B45" s="339"/>
      <c r="C45" s="339"/>
      <c r="D45" s="340"/>
      <c r="E45" s="439"/>
      <c r="F45" s="440"/>
      <c r="G45" s="440"/>
      <c r="H45" s="440"/>
      <c r="I45" s="440"/>
      <c r="J45" s="78" t="e">
        <f>IF(AND('Mapa de Riesgos'!#REF!="Baja",'Mapa de Riesgos'!#REF!="Leve"),CONCATENATE("R10C",'Mapa de Riesgos'!#REF!),"")</f>
        <v>#REF!</v>
      </c>
      <c r="K45" s="79" t="e">
        <f>IF(AND('Mapa de Riesgos'!#REF!="Baja",'Mapa de Riesgos'!#REF!="Leve"),CONCATENATE("R10C",'Mapa de Riesgos'!#REF!),"")</f>
        <v>#REF!</v>
      </c>
      <c r="L45" s="79" t="e">
        <f>IF(AND('Mapa de Riesgos'!#REF!="Baja",'Mapa de Riesgos'!#REF!="Leve"),CONCATENATE("R10C",'Mapa de Riesgos'!#REF!),"")</f>
        <v>#REF!</v>
      </c>
      <c r="M45" s="79" t="e">
        <f>IF(AND('Mapa de Riesgos'!#REF!="Baja",'Mapa de Riesgos'!#REF!="Leve"),CONCATENATE("R10C",'Mapa de Riesgos'!#REF!),"")</f>
        <v>#REF!</v>
      </c>
      <c r="N45" s="79" t="e">
        <f>IF(AND('Mapa de Riesgos'!#REF!="Baja",'Mapa de Riesgos'!#REF!="Leve"),CONCATENATE("R10C",'Mapa de Riesgos'!#REF!),"")</f>
        <v>#REF!</v>
      </c>
      <c r="O45" s="80" t="e">
        <f>IF(AND('Mapa de Riesgos'!#REF!="Baja",'Mapa de Riesgos'!#REF!="Leve"),CONCATENATE("R10C",'Mapa de Riesgos'!#REF!),"")</f>
        <v>#REF!</v>
      </c>
      <c r="P45" s="66" t="e">
        <f>IF(AND('Mapa de Riesgos'!#REF!="Baja",'Mapa de Riesgos'!#REF!="Menor"),CONCATENATE("R10C",'Mapa de Riesgos'!#REF!),"")</f>
        <v>#REF!</v>
      </c>
      <c r="Q45" s="67" t="e">
        <f>IF(AND('Mapa de Riesgos'!#REF!="Baja",'Mapa de Riesgos'!#REF!="Menor"),CONCATENATE("R10C",'Mapa de Riesgos'!#REF!),"")</f>
        <v>#REF!</v>
      </c>
      <c r="R45" s="67" t="e">
        <f>IF(AND('Mapa de Riesgos'!#REF!="Baja",'Mapa de Riesgos'!#REF!="Menor"),CONCATENATE("R10C",'Mapa de Riesgos'!#REF!),"")</f>
        <v>#REF!</v>
      </c>
      <c r="S45" s="67" t="e">
        <f>IF(AND('Mapa de Riesgos'!#REF!="Baja",'Mapa de Riesgos'!#REF!="Menor"),CONCATENATE("R10C",'Mapa de Riesgos'!#REF!),"")</f>
        <v>#REF!</v>
      </c>
      <c r="T45" s="67" t="e">
        <f>IF(AND('Mapa de Riesgos'!#REF!="Baja",'Mapa de Riesgos'!#REF!="Menor"),CONCATENATE("R10C",'Mapa de Riesgos'!#REF!),"")</f>
        <v>#REF!</v>
      </c>
      <c r="U45" s="68" t="e">
        <f>IF(AND('Mapa de Riesgos'!#REF!="Baja",'Mapa de Riesgos'!#REF!="Menor"),CONCATENATE("R10C",'Mapa de Riesgos'!#REF!),"")</f>
        <v>#REF!</v>
      </c>
      <c r="V45" s="69" t="e">
        <f>IF(AND('Mapa de Riesgos'!#REF!="Baja",'Mapa de Riesgos'!#REF!="Moderado"),CONCATENATE("R10C",'Mapa de Riesgos'!#REF!),"")</f>
        <v>#REF!</v>
      </c>
      <c r="W45" s="70" t="e">
        <f>IF(AND('Mapa de Riesgos'!#REF!="Baja",'Mapa de Riesgos'!#REF!="Moderado"),CONCATENATE("R10C",'Mapa de Riesgos'!#REF!),"")</f>
        <v>#REF!</v>
      </c>
      <c r="X45" s="70" t="e">
        <f>IF(AND('Mapa de Riesgos'!#REF!="Baja",'Mapa de Riesgos'!#REF!="Moderado"),CONCATENATE("R10C",'Mapa de Riesgos'!#REF!),"")</f>
        <v>#REF!</v>
      </c>
      <c r="Y45" s="70" t="e">
        <f>IF(AND('Mapa de Riesgos'!#REF!="Baja",'Mapa de Riesgos'!#REF!="Moderado"),CONCATENATE("R10C",'Mapa de Riesgos'!#REF!),"")</f>
        <v>#REF!</v>
      </c>
      <c r="Z45" s="70" t="e">
        <f>IF(AND('Mapa de Riesgos'!#REF!="Baja",'Mapa de Riesgos'!#REF!="Moderado"),CONCATENATE("R10C",'Mapa de Riesgos'!#REF!),"")</f>
        <v>#REF!</v>
      </c>
      <c r="AA45" s="71" t="e">
        <f>IF(AND('Mapa de Riesgos'!#REF!="Baja",'Mapa de Riesgos'!#REF!="Moderado"),CONCATENATE("R10C",'Mapa de Riesgos'!#REF!),"")</f>
        <v>#REF!</v>
      </c>
      <c r="AB45" s="57" t="e">
        <f>IF(AND('Mapa de Riesgos'!#REF!="Baja",'Mapa de Riesgos'!#REF!="Mayor"),CONCATENATE("R10C",'Mapa de Riesgos'!#REF!),"")</f>
        <v>#REF!</v>
      </c>
      <c r="AC45" s="58" t="e">
        <f>IF(AND('Mapa de Riesgos'!#REF!="Baja",'Mapa de Riesgos'!#REF!="Mayor"),CONCATENATE("R10C",'Mapa de Riesgos'!#REF!),"")</f>
        <v>#REF!</v>
      </c>
      <c r="AD45" s="58" t="e">
        <f>IF(AND('Mapa de Riesgos'!#REF!="Baja",'Mapa de Riesgos'!#REF!="Mayor"),CONCATENATE("R10C",'Mapa de Riesgos'!#REF!),"")</f>
        <v>#REF!</v>
      </c>
      <c r="AE45" s="58" t="e">
        <f>IF(AND('Mapa de Riesgos'!#REF!="Baja",'Mapa de Riesgos'!#REF!="Mayor"),CONCATENATE("R10C",'Mapa de Riesgos'!#REF!),"")</f>
        <v>#REF!</v>
      </c>
      <c r="AF45" s="58" t="e">
        <f>IF(AND('Mapa de Riesgos'!#REF!="Baja",'Mapa de Riesgos'!#REF!="Mayor"),CONCATENATE("R10C",'Mapa de Riesgos'!#REF!),"")</f>
        <v>#REF!</v>
      </c>
      <c r="AG45" s="59" t="e">
        <f>IF(AND('Mapa de Riesgos'!#REF!="Baja",'Mapa de Riesgos'!#REF!="Mayor"),CONCATENATE("R10C",'Mapa de Riesgos'!#REF!),"")</f>
        <v>#REF!</v>
      </c>
      <c r="AH45" s="60" t="e">
        <f>IF(AND('Mapa de Riesgos'!#REF!="Baja",'Mapa de Riesgos'!#REF!="Catastrófico"),CONCATENATE("R10C",'Mapa de Riesgos'!#REF!),"")</f>
        <v>#REF!</v>
      </c>
      <c r="AI45" s="61" t="e">
        <f>IF(AND('Mapa de Riesgos'!#REF!="Baja",'Mapa de Riesgos'!#REF!="Catastrófico"),CONCATENATE("R10C",'Mapa de Riesgos'!#REF!),"")</f>
        <v>#REF!</v>
      </c>
      <c r="AJ45" s="61" t="e">
        <f>IF(AND('Mapa de Riesgos'!#REF!="Baja",'Mapa de Riesgos'!#REF!="Catastrófico"),CONCATENATE("R10C",'Mapa de Riesgos'!#REF!),"")</f>
        <v>#REF!</v>
      </c>
      <c r="AK45" s="61" t="e">
        <f>IF(AND('Mapa de Riesgos'!#REF!="Baja",'Mapa de Riesgos'!#REF!="Catastrófico"),CONCATENATE("R10C",'Mapa de Riesgos'!#REF!),"")</f>
        <v>#REF!</v>
      </c>
      <c r="AL45" s="61" t="e">
        <f>IF(AND('Mapa de Riesgos'!#REF!="Baja",'Mapa de Riesgos'!#REF!="Catastrófico"),CONCATENATE("R10C",'Mapa de Riesgos'!#REF!),"")</f>
        <v>#REF!</v>
      </c>
      <c r="AM45" s="62" t="e">
        <f>IF(AND('Mapa de Riesgos'!#REF!="Baja",'Mapa de Riesgos'!#REF!="Catastrófico"),CONCATENATE("R10C",'Mapa de Riesgos'!#REF!),"")</f>
        <v>#REF!</v>
      </c>
      <c r="AN45" s="82"/>
      <c r="AO45" s="461"/>
      <c r="AP45" s="462"/>
      <c r="AQ45" s="462"/>
      <c r="AR45" s="462"/>
      <c r="AS45" s="462"/>
      <c r="AT45" s="463"/>
    </row>
    <row r="46" spans="1:80" ht="46.5" customHeight="1">
      <c r="A46" s="82"/>
      <c r="B46" s="339"/>
      <c r="C46" s="339"/>
      <c r="D46" s="340"/>
      <c r="E46" s="434" t="s">
        <v>195</v>
      </c>
      <c r="F46" s="435"/>
      <c r="G46" s="435"/>
      <c r="H46" s="435"/>
      <c r="I46" s="452"/>
      <c r="J46" s="72" t="str">
        <f>IF(AND('Mapa de Riesgos'!$Y$33="Muy Baja",'Mapa de Riesgos'!$AA$33="Leve"),CONCATENATE("R1C",'Mapa de Riesgos'!$O$33),"")</f>
        <v/>
      </c>
      <c r="K46" s="73" t="str">
        <f>IF(AND('Mapa de Riesgos'!$Y$34="Muy Baja",'Mapa de Riesgos'!$AA$34="Leve"),CONCATENATE("R1C",'Mapa de Riesgos'!$O$34),"")</f>
        <v/>
      </c>
      <c r="L46" s="73" t="str">
        <f>IF(AND('Mapa de Riesgos'!$Y$35="Muy Baja",'Mapa de Riesgos'!$AA$35="Leve"),CONCATENATE("R1C",'Mapa de Riesgos'!$O$35),"")</f>
        <v/>
      </c>
      <c r="M46" s="73" t="e">
        <f>IF(AND('Mapa de Riesgos'!#REF!="Muy Baja",'Mapa de Riesgos'!#REF!="Leve"),CONCATENATE("R1C",'Mapa de Riesgos'!#REF!),"")</f>
        <v>#REF!</v>
      </c>
      <c r="N46" s="73" t="e">
        <f>IF(AND('Mapa de Riesgos'!#REF!="Muy Baja",'Mapa de Riesgos'!#REF!="Leve"),CONCATENATE("R1C",'Mapa de Riesgos'!#REF!),"")</f>
        <v>#REF!</v>
      </c>
      <c r="O46" s="74" t="e">
        <f>IF(AND('Mapa de Riesgos'!#REF!="Muy Baja",'Mapa de Riesgos'!#REF!="Leve"),CONCATENATE("R1C",'Mapa de Riesgos'!#REF!),"")</f>
        <v>#REF!</v>
      </c>
      <c r="P46" s="72" t="str">
        <f>IF(AND('Mapa de Riesgos'!$Y$33="Muy Baja",'Mapa de Riesgos'!$AA$33="Menor"),CONCATENATE("R1C",'Mapa de Riesgos'!$O$33),"")</f>
        <v/>
      </c>
      <c r="Q46" s="73" t="str">
        <f>IF(AND('Mapa de Riesgos'!$Y$34="Muy Baja",'Mapa de Riesgos'!$AA$34="Menor"),CONCATENATE("R1C",'Mapa de Riesgos'!$O$34),"")</f>
        <v/>
      </c>
      <c r="R46" s="73" t="str">
        <f>IF(AND('Mapa de Riesgos'!$Y$35="Muy Baja",'Mapa de Riesgos'!$AA$35="Menor"),CONCATENATE("R1C",'Mapa de Riesgos'!$O$35),"")</f>
        <v/>
      </c>
      <c r="S46" s="73" t="e">
        <f>IF(AND('Mapa de Riesgos'!#REF!="Muy Baja",'Mapa de Riesgos'!#REF!="Menor"),CONCATENATE("R1C",'Mapa de Riesgos'!#REF!),"")</f>
        <v>#REF!</v>
      </c>
      <c r="T46" s="73" t="e">
        <f>IF(AND('Mapa de Riesgos'!#REF!="Muy Baja",'Mapa de Riesgos'!#REF!="Menor"),CONCATENATE("R1C",'Mapa de Riesgos'!#REF!),"")</f>
        <v>#REF!</v>
      </c>
      <c r="U46" s="74" t="e">
        <f>IF(AND('Mapa de Riesgos'!#REF!="Muy Baja",'Mapa de Riesgos'!#REF!="Menor"),CONCATENATE("R1C",'Mapa de Riesgos'!#REF!),"")</f>
        <v>#REF!</v>
      </c>
      <c r="V46" s="63" t="str">
        <f>IF(AND('Mapa de Riesgos'!$Y$33="Muy Baja",'Mapa de Riesgos'!$AA$33="Moderado"),CONCATENATE("R1C",'Mapa de Riesgos'!$O$33),"")</f>
        <v/>
      </c>
      <c r="W46" s="81" t="str">
        <f>IF(AND('Mapa de Riesgos'!$Y$34="Muy Baja",'Mapa de Riesgos'!$AA$34="Moderado"),CONCATENATE("R1C",'Mapa de Riesgos'!$O$34),"")</f>
        <v/>
      </c>
      <c r="X46" s="64" t="str">
        <f>IF(AND('Mapa de Riesgos'!$Y$35="Muy Baja",'Mapa de Riesgos'!$AA$35="Moderado"),CONCATENATE("R1C",'Mapa de Riesgos'!$O$35),"")</f>
        <v/>
      </c>
      <c r="Y46" s="64" t="e">
        <f>IF(AND('Mapa de Riesgos'!#REF!="Muy Baja",'Mapa de Riesgos'!#REF!="Moderado"),CONCATENATE("R1C",'Mapa de Riesgos'!#REF!),"")</f>
        <v>#REF!</v>
      </c>
      <c r="Z46" s="64" t="e">
        <f>IF(AND('Mapa de Riesgos'!#REF!="Muy Baja",'Mapa de Riesgos'!#REF!="Moderado"),CONCATENATE("R1C",'Mapa de Riesgos'!#REF!),"")</f>
        <v>#REF!</v>
      </c>
      <c r="AA46" s="65" t="e">
        <f>IF(AND('Mapa de Riesgos'!#REF!="Muy Baja",'Mapa de Riesgos'!#REF!="Moderado"),CONCATENATE("R1C",'Mapa de Riesgos'!#REF!),"")</f>
        <v>#REF!</v>
      </c>
      <c r="AB46" s="45" t="str">
        <f>IF(AND('Mapa de Riesgos'!$Y$33="Muy Baja",'Mapa de Riesgos'!$AA$33="Mayor"),CONCATENATE("R1C",'Mapa de Riesgos'!$O$33),"")</f>
        <v/>
      </c>
      <c r="AC46" s="46" t="str">
        <f>IF(AND('Mapa de Riesgos'!$Y$34="Muy Baja",'Mapa de Riesgos'!$AA$34="Mayor"),CONCATENATE("R1C",'Mapa de Riesgos'!$O$34),"")</f>
        <v>R1C2</v>
      </c>
      <c r="AD46" s="46" t="str">
        <f>IF(AND('Mapa de Riesgos'!$Y$35="Muy Baja",'Mapa de Riesgos'!$AA$35="Mayor"),CONCATENATE("R1C",'Mapa de Riesgos'!$O$35),"")</f>
        <v/>
      </c>
      <c r="AE46" s="46" t="e">
        <f>IF(AND('Mapa de Riesgos'!#REF!="Muy Baja",'Mapa de Riesgos'!#REF!="Mayor"),CONCATENATE("R1C",'Mapa de Riesgos'!#REF!),"")</f>
        <v>#REF!</v>
      </c>
      <c r="AF46" s="46" t="e">
        <f>IF(AND('Mapa de Riesgos'!#REF!="Muy Baja",'Mapa de Riesgos'!#REF!="Mayor"),CONCATENATE("R1C",'Mapa de Riesgos'!#REF!),"")</f>
        <v>#REF!</v>
      </c>
      <c r="AG46" s="47" t="e">
        <f>IF(AND('Mapa de Riesgos'!#REF!="Muy Baja",'Mapa de Riesgos'!#REF!="Mayor"),CONCATENATE("R1C",'Mapa de Riesgos'!#REF!),"")</f>
        <v>#REF!</v>
      </c>
      <c r="AH46" s="48" t="str">
        <f>IF(AND('Mapa de Riesgos'!$Y$33="Muy Baja",'Mapa de Riesgos'!$AA$33="Catastrófico"),CONCATENATE("R1C",'Mapa de Riesgos'!$O$33),"")</f>
        <v/>
      </c>
      <c r="AI46" s="49" t="str">
        <f>IF(AND('Mapa de Riesgos'!$Y$34="Muy Baja",'Mapa de Riesgos'!$AA$34="Catastrófico"),CONCATENATE("R1C",'Mapa de Riesgos'!$O$34),"")</f>
        <v/>
      </c>
      <c r="AJ46" s="49" t="str">
        <f>IF(AND('Mapa de Riesgos'!$Y$35="Muy Baja",'Mapa de Riesgos'!$AA$35="Catastrófico"),CONCATENATE("R1C",'Mapa de Riesgos'!$O$35),"")</f>
        <v/>
      </c>
      <c r="AK46" s="49" t="e">
        <f>IF(AND('Mapa de Riesgos'!#REF!="Muy Baja",'Mapa de Riesgos'!#REF!="Catastrófico"),CONCATENATE("R1C",'Mapa de Riesgos'!#REF!),"")</f>
        <v>#REF!</v>
      </c>
      <c r="AL46" s="49" t="e">
        <f>IF(AND('Mapa de Riesgos'!#REF!="Muy Baja",'Mapa de Riesgos'!#REF!="Catastrófico"),CONCATENATE("R1C",'Mapa de Riesgos'!#REF!),"")</f>
        <v>#REF!</v>
      </c>
      <c r="AM46" s="50" t="e">
        <f>IF(AND('Mapa de Riesgos'!#REF!="Muy Baja",'Mapa de Riesgos'!#REF!="Catastrófico"),CONCATENATE("R1C",'Mapa de Riesgos'!#REF!),"")</f>
        <v>#REF!</v>
      </c>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row>
    <row r="47" spans="1:80" ht="46.5" customHeight="1">
      <c r="A47" s="82"/>
      <c r="B47" s="339"/>
      <c r="C47" s="339"/>
      <c r="D47" s="340"/>
      <c r="E47" s="436"/>
      <c r="F47" s="437"/>
      <c r="G47" s="437"/>
      <c r="H47" s="437"/>
      <c r="I47" s="453"/>
      <c r="J47" s="75" t="e">
        <f>IF(AND('Mapa de Riesgos'!#REF!="Muy Baja",'Mapa de Riesgos'!#REF!="Leve"),CONCATENATE("R2C",'Mapa de Riesgos'!#REF!),"")</f>
        <v>#REF!</v>
      </c>
      <c r="K47" s="76" t="e">
        <f>IF(AND('Mapa de Riesgos'!#REF!="Muy Baja",'Mapa de Riesgos'!#REF!="Leve"),CONCATENATE("R2C",'Mapa de Riesgos'!#REF!),"")</f>
        <v>#REF!</v>
      </c>
      <c r="L47" s="76" t="e">
        <f>IF(AND('Mapa de Riesgos'!#REF!="Muy Baja",'Mapa de Riesgos'!#REF!="Leve"),CONCATENATE("R2C",'Mapa de Riesgos'!#REF!),"")</f>
        <v>#REF!</v>
      </c>
      <c r="M47" s="76" t="e">
        <f>IF(AND('Mapa de Riesgos'!#REF!="Muy Baja",'Mapa de Riesgos'!#REF!="Leve"),CONCATENATE("R2C",'Mapa de Riesgos'!#REF!),"")</f>
        <v>#REF!</v>
      </c>
      <c r="N47" s="76" t="e">
        <f>IF(AND('Mapa de Riesgos'!#REF!="Muy Baja",'Mapa de Riesgos'!#REF!="Leve"),CONCATENATE("R2C",'Mapa de Riesgos'!#REF!),"")</f>
        <v>#REF!</v>
      </c>
      <c r="O47" s="77" t="e">
        <f>IF(AND('Mapa de Riesgos'!#REF!="Muy Baja",'Mapa de Riesgos'!#REF!="Leve"),CONCATENATE("R2C",'Mapa de Riesgos'!#REF!),"")</f>
        <v>#REF!</v>
      </c>
      <c r="P47" s="75" t="e">
        <f>IF(AND('Mapa de Riesgos'!#REF!="Muy Baja",'Mapa de Riesgos'!#REF!="Menor"),CONCATENATE("R2C",'Mapa de Riesgos'!#REF!),"")</f>
        <v>#REF!</v>
      </c>
      <c r="Q47" s="76" t="e">
        <f>IF(AND('Mapa de Riesgos'!#REF!="Muy Baja",'Mapa de Riesgos'!#REF!="Menor"),CONCATENATE("R2C",'Mapa de Riesgos'!#REF!),"")</f>
        <v>#REF!</v>
      </c>
      <c r="R47" s="76" t="e">
        <f>IF(AND('Mapa de Riesgos'!#REF!="Muy Baja",'Mapa de Riesgos'!#REF!="Menor"),CONCATENATE("R2C",'Mapa de Riesgos'!#REF!),"")</f>
        <v>#REF!</v>
      </c>
      <c r="S47" s="76" t="e">
        <f>IF(AND('Mapa de Riesgos'!#REF!="Muy Baja",'Mapa de Riesgos'!#REF!="Menor"),CONCATENATE("R2C",'Mapa de Riesgos'!#REF!),"")</f>
        <v>#REF!</v>
      </c>
      <c r="T47" s="76" t="e">
        <f>IF(AND('Mapa de Riesgos'!#REF!="Muy Baja",'Mapa de Riesgos'!#REF!="Menor"),CONCATENATE("R2C",'Mapa de Riesgos'!#REF!),"")</f>
        <v>#REF!</v>
      </c>
      <c r="U47" s="77" t="e">
        <f>IF(AND('Mapa de Riesgos'!#REF!="Muy Baja",'Mapa de Riesgos'!#REF!="Menor"),CONCATENATE("R2C",'Mapa de Riesgos'!#REF!),"")</f>
        <v>#REF!</v>
      </c>
      <c r="V47" s="66" t="e">
        <f>IF(AND('Mapa de Riesgos'!#REF!="Muy Baja",'Mapa de Riesgos'!#REF!="Moderado"),CONCATENATE("R2C",'Mapa de Riesgos'!#REF!),"")</f>
        <v>#REF!</v>
      </c>
      <c r="W47" s="67" t="e">
        <f>IF(AND('Mapa de Riesgos'!#REF!="Muy Baja",'Mapa de Riesgos'!#REF!="Moderado"),CONCATENATE("R2C",'Mapa de Riesgos'!#REF!),"")</f>
        <v>#REF!</v>
      </c>
      <c r="X47" s="67" t="e">
        <f>IF(AND('Mapa de Riesgos'!#REF!="Muy Baja",'Mapa de Riesgos'!#REF!="Moderado"),CONCATENATE("R2C",'Mapa de Riesgos'!#REF!),"")</f>
        <v>#REF!</v>
      </c>
      <c r="Y47" s="67" t="e">
        <f>IF(AND('Mapa de Riesgos'!#REF!="Muy Baja",'Mapa de Riesgos'!#REF!="Moderado"),CONCATENATE("R2C",'Mapa de Riesgos'!#REF!),"")</f>
        <v>#REF!</v>
      </c>
      <c r="Z47" s="67" t="e">
        <f>IF(AND('Mapa de Riesgos'!#REF!="Muy Baja",'Mapa de Riesgos'!#REF!="Moderado"),CONCATENATE("R2C",'Mapa de Riesgos'!#REF!),"")</f>
        <v>#REF!</v>
      </c>
      <c r="AA47" s="68" t="e">
        <f>IF(AND('Mapa de Riesgos'!#REF!="Muy Baja",'Mapa de Riesgos'!#REF!="Moderado"),CONCATENATE("R2C",'Mapa de Riesgos'!#REF!),"")</f>
        <v>#REF!</v>
      </c>
      <c r="AB47" s="51" t="e">
        <f>IF(AND('Mapa de Riesgos'!#REF!="Muy Baja",'Mapa de Riesgos'!#REF!="Mayor"),CONCATENATE("R2C",'Mapa de Riesgos'!#REF!),"")</f>
        <v>#REF!</v>
      </c>
      <c r="AC47" s="52" t="e">
        <f>IF(AND('Mapa de Riesgos'!#REF!="Muy Baja",'Mapa de Riesgos'!#REF!="Mayor"),CONCATENATE("R2C",'Mapa de Riesgos'!#REF!),"")</f>
        <v>#REF!</v>
      </c>
      <c r="AD47" s="52" t="e">
        <f>IF(AND('Mapa de Riesgos'!#REF!="Muy Baja",'Mapa de Riesgos'!#REF!="Mayor"),CONCATENATE("R2C",'Mapa de Riesgos'!#REF!),"")</f>
        <v>#REF!</v>
      </c>
      <c r="AE47" s="52" t="e">
        <f>IF(AND('Mapa de Riesgos'!#REF!="Muy Baja",'Mapa de Riesgos'!#REF!="Mayor"),CONCATENATE("R2C",'Mapa de Riesgos'!#REF!),"")</f>
        <v>#REF!</v>
      </c>
      <c r="AF47" s="52" t="e">
        <f>IF(AND('Mapa de Riesgos'!#REF!="Muy Baja",'Mapa de Riesgos'!#REF!="Mayor"),CONCATENATE("R2C",'Mapa de Riesgos'!#REF!),"")</f>
        <v>#REF!</v>
      </c>
      <c r="AG47" s="53" t="e">
        <f>IF(AND('Mapa de Riesgos'!#REF!="Muy Baja",'Mapa de Riesgos'!#REF!="Mayor"),CONCATENATE("R2C",'Mapa de Riesgos'!#REF!),"")</f>
        <v>#REF!</v>
      </c>
      <c r="AH47" s="54" t="e">
        <f>IF(AND('Mapa de Riesgos'!#REF!="Muy Baja",'Mapa de Riesgos'!#REF!="Catastrófico"),CONCATENATE("R2C",'Mapa de Riesgos'!#REF!),"")</f>
        <v>#REF!</v>
      </c>
      <c r="AI47" s="55" t="e">
        <f>IF(AND('Mapa de Riesgos'!#REF!="Muy Baja",'Mapa de Riesgos'!#REF!="Catastrófico"),CONCATENATE("R2C",'Mapa de Riesgos'!#REF!),"")</f>
        <v>#REF!</v>
      </c>
      <c r="AJ47" s="55" t="e">
        <f>IF(AND('Mapa de Riesgos'!#REF!="Muy Baja",'Mapa de Riesgos'!#REF!="Catastrófico"),CONCATENATE("R2C",'Mapa de Riesgos'!#REF!),"")</f>
        <v>#REF!</v>
      </c>
      <c r="AK47" s="55" t="e">
        <f>IF(AND('Mapa de Riesgos'!#REF!="Muy Baja",'Mapa de Riesgos'!#REF!="Catastrófico"),CONCATENATE("R2C",'Mapa de Riesgos'!#REF!),"")</f>
        <v>#REF!</v>
      </c>
      <c r="AL47" s="55" t="e">
        <f>IF(AND('Mapa de Riesgos'!#REF!="Muy Baja",'Mapa de Riesgos'!#REF!="Catastrófico"),CONCATENATE("R2C",'Mapa de Riesgos'!#REF!),"")</f>
        <v>#REF!</v>
      </c>
      <c r="AM47" s="56" t="e">
        <f>IF(AND('Mapa de Riesgos'!#REF!="Muy Baja",'Mapa de Riesgos'!#REF!="Catastrófico"),CONCATENATE("R2C",'Mapa de Riesgos'!#REF!),"")</f>
        <v>#REF!</v>
      </c>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row>
    <row r="48" spans="1:80" ht="15" customHeight="1">
      <c r="A48" s="82"/>
      <c r="B48" s="339"/>
      <c r="C48" s="339"/>
      <c r="D48" s="340"/>
      <c r="E48" s="436"/>
      <c r="F48" s="437"/>
      <c r="G48" s="437"/>
      <c r="H48" s="437"/>
      <c r="I48" s="453"/>
      <c r="J48" s="75" t="e">
        <f>IF(AND('Mapa de Riesgos'!#REF!="Muy Baja",'Mapa de Riesgos'!#REF!="Leve"),CONCATENATE("R3C",'Mapa de Riesgos'!#REF!),"")</f>
        <v>#REF!</v>
      </c>
      <c r="K48" s="76" t="e">
        <f>IF(AND('Mapa de Riesgos'!#REF!="Muy Baja",'Mapa de Riesgos'!#REF!="Leve"),CONCATENATE("R3C",'Mapa de Riesgos'!#REF!),"")</f>
        <v>#REF!</v>
      </c>
      <c r="L48" s="76" t="e">
        <f>IF(AND('Mapa de Riesgos'!#REF!="Muy Baja",'Mapa de Riesgos'!#REF!="Leve"),CONCATENATE("R3C",'Mapa de Riesgos'!#REF!),"")</f>
        <v>#REF!</v>
      </c>
      <c r="M48" s="76" t="e">
        <f>IF(AND('Mapa de Riesgos'!#REF!="Muy Baja",'Mapa de Riesgos'!#REF!="Leve"),CONCATENATE("R3C",'Mapa de Riesgos'!#REF!),"")</f>
        <v>#REF!</v>
      </c>
      <c r="N48" s="76" t="e">
        <f>IF(AND('Mapa de Riesgos'!#REF!="Muy Baja",'Mapa de Riesgos'!#REF!="Leve"),CONCATENATE("R3C",'Mapa de Riesgos'!#REF!),"")</f>
        <v>#REF!</v>
      </c>
      <c r="O48" s="77" t="e">
        <f>IF(AND('Mapa de Riesgos'!#REF!="Muy Baja",'Mapa de Riesgos'!#REF!="Leve"),CONCATENATE("R3C",'Mapa de Riesgos'!#REF!),"")</f>
        <v>#REF!</v>
      </c>
      <c r="P48" s="75" t="e">
        <f>IF(AND('Mapa de Riesgos'!#REF!="Muy Baja",'Mapa de Riesgos'!#REF!="Menor"),CONCATENATE("R3C",'Mapa de Riesgos'!#REF!),"")</f>
        <v>#REF!</v>
      </c>
      <c r="Q48" s="76" t="e">
        <f>IF(AND('Mapa de Riesgos'!#REF!="Muy Baja",'Mapa de Riesgos'!#REF!="Menor"),CONCATENATE("R3C",'Mapa de Riesgos'!#REF!),"")</f>
        <v>#REF!</v>
      </c>
      <c r="R48" s="76" t="e">
        <f>IF(AND('Mapa de Riesgos'!#REF!="Muy Baja",'Mapa de Riesgos'!#REF!="Menor"),CONCATENATE("R3C",'Mapa de Riesgos'!#REF!),"")</f>
        <v>#REF!</v>
      </c>
      <c r="S48" s="76" t="e">
        <f>IF(AND('Mapa de Riesgos'!#REF!="Muy Baja",'Mapa de Riesgos'!#REF!="Menor"),CONCATENATE("R3C",'Mapa de Riesgos'!#REF!),"")</f>
        <v>#REF!</v>
      </c>
      <c r="T48" s="76" t="e">
        <f>IF(AND('Mapa de Riesgos'!#REF!="Muy Baja",'Mapa de Riesgos'!#REF!="Menor"),CONCATENATE("R3C",'Mapa de Riesgos'!#REF!),"")</f>
        <v>#REF!</v>
      </c>
      <c r="U48" s="77" t="e">
        <f>IF(AND('Mapa de Riesgos'!#REF!="Muy Baja",'Mapa de Riesgos'!#REF!="Menor"),CONCATENATE("R3C",'Mapa de Riesgos'!#REF!),"")</f>
        <v>#REF!</v>
      </c>
      <c r="V48" s="66" t="e">
        <f>IF(AND('Mapa de Riesgos'!#REF!="Muy Baja",'Mapa de Riesgos'!#REF!="Moderado"),CONCATENATE("R3C",'Mapa de Riesgos'!#REF!),"")</f>
        <v>#REF!</v>
      </c>
      <c r="W48" s="67" t="e">
        <f>IF(AND('Mapa de Riesgos'!#REF!="Muy Baja",'Mapa de Riesgos'!#REF!="Moderado"),CONCATENATE("R3C",'Mapa de Riesgos'!#REF!),"")</f>
        <v>#REF!</v>
      </c>
      <c r="X48" s="67" t="e">
        <f>IF(AND('Mapa de Riesgos'!#REF!="Muy Baja",'Mapa de Riesgos'!#REF!="Moderado"),CONCATENATE("R3C",'Mapa de Riesgos'!#REF!),"")</f>
        <v>#REF!</v>
      </c>
      <c r="Y48" s="67" t="e">
        <f>IF(AND('Mapa de Riesgos'!#REF!="Muy Baja",'Mapa de Riesgos'!#REF!="Moderado"),CONCATENATE("R3C",'Mapa de Riesgos'!#REF!),"")</f>
        <v>#REF!</v>
      </c>
      <c r="Z48" s="67" t="e">
        <f>IF(AND('Mapa de Riesgos'!#REF!="Muy Baja",'Mapa de Riesgos'!#REF!="Moderado"),CONCATENATE("R3C",'Mapa de Riesgos'!#REF!),"")</f>
        <v>#REF!</v>
      </c>
      <c r="AA48" s="68" t="e">
        <f>IF(AND('Mapa de Riesgos'!#REF!="Muy Baja",'Mapa de Riesgos'!#REF!="Moderado"),CONCATENATE("R3C",'Mapa de Riesgos'!#REF!),"")</f>
        <v>#REF!</v>
      </c>
      <c r="AB48" s="51" t="e">
        <f>IF(AND('Mapa de Riesgos'!#REF!="Muy Baja",'Mapa de Riesgos'!#REF!="Mayor"),CONCATENATE("R3C",'Mapa de Riesgos'!#REF!),"")</f>
        <v>#REF!</v>
      </c>
      <c r="AC48" s="52" t="e">
        <f>IF(AND('Mapa de Riesgos'!#REF!="Muy Baja",'Mapa de Riesgos'!#REF!="Mayor"),CONCATENATE("R3C",'Mapa de Riesgos'!#REF!),"")</f>
        <v>#REF!</v>
      </c>
      <c r="AD48" s="52" t="e">
        <f>IF(AND('Mapa de Riesgos'!#REF!="Muy Baja",'Mapa de Riesgos'!#REF!="Mayor"),CONCATENATE("R3C",'Mapa de Riesgos'!#REF!),"")</f>
        <v>#REF!</v>
      </c>
      <c r="AE48" s="52" t="e">
        <f>IF(AND('Mapa de Riesgos'!#REF!="Muy Baja",'Mapa de Riesgos'!#REF!="Mayor"),CONCATENATE("R3C",'Mapa de Riesgos'!#REF!),"")</f>
        <v>#REF!</v>
      </c>
      <c r="AF48" s="52" t="e">
        <f>IF(AND('Mapa de Riesgos'!#REF!="Muy Baja",'Mapa de Riesgos'!#REF!="Mayor"),CONCATENATE("R3C",'Mapa de Riesgos'!#REF!),"")</f>
        <v>#REF!</v>
      </c>
      <c r="AG48" s="53" t="e">
        <f>IF(AND('Mapa de Riesgos'!#REF!="Muy Baja",'Mapa de Riesgos'!#REF!="Mayor"),CONCATENATE("R3C",'Mapa de Riesgos'!#REF!),"")</f>
        <v>#REF!</v>
      </c>
      <c r="AH48" s="54" t="e">
        <f>IF(AND('Mapa de Riesgos'!#REF!="Muy Baja",'Mapa de Riesgos'!#REF!="Catastrófico"),CONCATENATE("R3C",'Mapa de Riesgos'!#REF!),"")</f>
        <v>#REF!</v>
      </c>
      <c r="AI48" s="55" t="e">
        <f>IF(AND('Mapa de Riesgos'!#REF!="Muy Baja",'Mapa de Riesgos'!#REF!="Catastrófico"),CONCATENATE("R3C",'Mapa de Riesgos'!#REF!),"")</f>
        <v>#REF!</v>
      </c>
      <c r="AJ48" s="55" t="e">
        <f>IF(AND('Mapa de Riesgos'!#REF!="Muy Baja",'Mapa de Riesgos'!#REF!="Catastrófico"),CONCATENATE("R3C",'Mapa de Riesgos'!#REF!),"")</f>
        <v>#REF!</v>
      </c>
      <c r="AK48" s="55" t="e">
        <f>IF(AND('Mapa de Riesgos'!#REF!="Muy Baja",'Mapa de Riesgos'!#REF!="Catastrófico"),CONCATENATE("R3C",'Mapa de Riesgos'!#REF!),"")</f>
        <v>#REF!</v>
      </c>
      <c r="AL48" s="55" t="e">
        <f>IF(AND('Mapa de Riesgos'!#REF!="Muy Baja",'Mapa de Riesgos'!#REF!="Catastrófico"),CONCATENATE("R3C",'Mapa de Riesgos'!#REF!),"")</f>
        <v>#REF!</v>
      </c>
      <c r="AM48" s="56" t="e">
        <f>IF(AND('Mapa de Riesgos'!#REF!="Muy Baja",'Mapa de Riesgos'!#REF!="Catastrófico"),CONCATENATE("R3C",'Mapa de Riesgos'!#REF!),"")</f>
        <v>#REF!</v>
      </c>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row>
    <row r="49" spans="1:80" ht="15" customHeight="1">
      <c r="A49" s="82"/>
      <c r="B49" s="339"/>
      <c r="C49" s="339"/>
      <c r="D49" s="340"/>
      <c r="E49" s="438"/>
      <c r="F49" s="437"/>
      <c r="G49" s="437"/>
      <c r="H49" s="437"/>
      <c r="I49" s="453"/>
      <c r="J49" s="75" t="e">
        <f>IF(AND('Mapa de Riesgos'!#REF!="Muy Baja",'Mapa de Riesgos'!#REF!="Leve"),CONCATENATE("R4C",'Mapa de Riesgos'!#REF!),"")</f>
        <v>#REF!</v>
      </c>
      <c r="K49" s="76" t="e">
        <f>IF(AND('Mapa de Riesgos'!#REF!="Muy Baja",'Mapa de Riesgos'!#REF!="Leve"),CONCATENATE("R4C",'Mapa de Riesgos'!#REF!),"")</f>
        <v>#REF!</v>
      </c>
      <c r="L49" s="76" t="e">
        <f>IF(AND('Mapa de Riesgos'!#REF!="Muy Baja",'Mapa de Riesgos'!#REF!="Leve"),CONCATENATE("R4C",'Mapa de Riesgos'!#REF!),"")</f>
        <v>#REF!</v>
      </c>
      <c r="M49" s="76" t="e">
        <f>IF(AND('Mapa de Riesgos'!#REF!="Muy Baja",'Mapa de Riesgos'!#REF!="Leve"),CONCATENATE("R4C",'Mapa de Riesgos'!#REF!),"")</f>
        <v>#REF!</v>
      </c>
      <c r="N49" s="76" t="e">
        <f>IF(AND('Mapa de Riesgos'!#REF!="Muy Baja",'Mapa de Riesgos'!#REF!="Leve"),CONCATENATE("R4C",'Mapa de Riesgos'!#REF!),"")</f>
        <v>#REF!</v>
      </c>
      <c r="O49" s="77" t="e">
        <f>IF(AND('Mapa de Riesgos'!#REF!="Muy Baja",'Mapa de Riesgos'!#REF!="Leve"),CONCATENATE("R4C",'Mapa de Riesgos'!#REF!),"")</f>
        <v>#REF!</v>
      </c>
      <c r="P49" s="75" t="e">
        <f>IF(AND('Mapa de Riesgos'!#REF!="Muy Baja",'Mapa de Riesgos'!#REF!="Menor"),CONCATENATE("R4C",'Mapa de Riesgos'!#REF!),"")</f>
        <v>#REF!</v>
      </c>
      <c r="Q49" s="76" t="e">
        <f>IF(AND('Mapa de Riesgos'!#REF!="Muy Baja",'Mapa de Riesgos'!#REF!="Menor"),CONCATENATE("R4C",'Mapa de Riesgos'!#REF!),"")</f>
        <v>#REF!</v>
      </c>
      <c r="R49" s="76" t="e">
        <f>IF(AND('Mapa de Riesgos'!#REF!="Muy Baja",'Mapa de Riesgos'!#REF!="Menor"),CONCATENATE("R4C",'Mapa de Riesgos'!#REF!),"")</f>
        <v>#REF!</v>
      </c>
      <c r="S49" s="76" t="e">
        <f>IF(AND('Mapa de Riesgos'!#REF!="Muy Baja",'Mapa de Riesgos'!#REF!="Menor"),CONCATENATE("R4C",'Mapa de Riesgos'!#REF!),"")</f>
        <v>#REF!</v>
      </c>
      <c r="T49" s="76" t="e">
        <f>IF(AND('Mapa de Riesgos'!#REF!="Muy Baja",'Mapa de Riesgos'!#REF!="Menor"),CONCATENATE("R4C",'Mapa de Riesgos'!#REF!),"")</f>
        <v>#REF!</v>
      </c>
      <c r="U49" s="77" t="e">
        <f>IF(AND('Mapa de Riesgos'!#REF!="Muy Baja",'Mapa de Riesgos'!#REF!="Menor"),CONCATENATE("R4C",'Mapa de Riesgos'!#REF!),"")</f>
        <v>#REF!</v>
      </c>
      <c r="V49" s="66" t="e">
        <f>IF(AND('Mapa de Riesgos'!#REF!="Muy Baja",'Mapa de Riesgos'!#REF!="Moderado"),CONCATENATE("R4C",'Mapa de Riesgos'!#REF!),"")</f>
        <v>#REF!</v>
      </c>
      <c r="W49" s="67" t="e">
        <f>IF(AND('Mapa de Riesgos'!#REF!="Muy Baja",'Mapa de Riesgos'!#REF!="Moderado"),CONCATENATE("R4C",'Mapa de Riesgos'!#REF!),"")</f>
        <v>#REF!</v>
      </c>
      <c r="X49" s="67" t="e">
        <f>IF(AND('Mapa de Riesgos'!#REF!="Muy Baja",'Mapa de Riesgos'!#REF!="Moderado"),CONCATENATE("R4C",'Mapa de Riesgos'!#REF!),"")</f>
        <v>#REF!</v>
      </c>
      <c r="Y49" s="67" t="e">
        <f>IF(AND('Mapa de Riesgos'!#REF!="Muy Baja",'Mapa de Riesgos'!#REF!="Moderado"),CONCATENATE("R4C",'Mapa de Riesgos'!#REF!),"")</f>
        <v>#REF!</v>
      </c>
      <c r="Z49" s="67" t="e">
        <f>IF(AND('Mapa de Riesgos'!#REF!="Muy Baja",'Mapa de Riesgos'!#REF!="Moderado"),CONCATENATE("R4C",'Mapa de Riesgos'!#REF!),"")</f>
        <v>#REF!</v>
      </c>
      <c r="AA49" s="68" t="e">
        <f>IF(AND('Mapa de Riesgos'!#REF!="Muy Baja",'Mapa de Riesgos'!#REF!="Moderado"),CONCATENATE("R4C",'Mapa de Riesgos'!#REF!),"")</f>
        <v>#REF!</v>
      </c>
      <c r="AB49" s="51" t="e">
        <f>IF(AND('Mapa de Riesgos'!#REF!="Muy Baja",'Mapa de Riesgos'!#REF!="Mayor"),CONCATENATE("R4C",'Mapa de Riesgos'!#REF!),"")</f>
        <v>#REF!</v>
      </c>
      <c r="AC49" s="52" t="e">
        <f>IF(AND('Mapa de Riesgos'!#REF!="Muy Baja",'Mapa de Riesgos'!#REF!="Mayor"),CONCATENATE("R4C",'Mapa de Riesgos'!#REF!),"")</f>
        <v>#REF!</v>
      </c>
      <c r="AD49" s="52" t="e">
        <f>IF(AND('Mapa de Riesgos'!#REF!="Muy Baja",'Mapa de Riesgos'!#REF!="Mayor"),CONCATENATE("R4C",'Mapa de Riesgos'!#REF!),"")</f>
        <v>#REF!</v>
      </c>
      <c r="AE49" s="52" t="e">
        <f>IF(AND('Mapa de Riesgos'!#REF!="Muy Baja",'Mapa de Riesgos'!#REF!="Mayor"),CONCATENATE("R4C",'Mapa de Riesgos'!#REF!),"")</f>
        <v>#REF!</v>
      </c>
      <c r="AF49" s="52" t="e">
        <f>IF(AND('Mapa de Riesgos'!#REF!="Muy Baja",'Mapa de Riesgos'!#REF!="Mayor"),CONCATENATE("R4C",'Mapa de Riesgos'!#REF!),"")</f>
        <v>#REF!</v>
      </c>
      <c r="AG49" s="53" t="e">
        <f>IF(AND('Mapa de Riesgos'!#REF!="Muy Baja",'Mapa de Riesgos'!#REF!="Mayor"),CONCATENATE("R4C",'Mapa de Riesgos'!#REF!),"")</f>
        <v>#REF!</v>
      </c>
      <c r="AH49" s="54" t="e">
        <f>IF(AND('Mapa de Riesgos'!#REF!="Muy Baja",'Mapa de Riesgos'!#REF!="Catastrófico"),CONCATENATE("R4C",'Mapa de Riesgos'!#REF!),"")</f>
        <v>#REF!</v>
      </c>
      <c r="AI49" s="55" t="e">
        <f>IF(AND('Mapa de Riesgos'!#REF!="Muy Baja",'Mapa de Riesgos'!#REF!="Catastrófico"),CONCATENATE("R4C",'Mapa de Riesgos'!#REF!),"")</f>
        <v>#REF!</v>
      </c>
      <c r="AJ49" s="55" t="e">
        <f>IF(AND('Mapa de Riesgos'!#REF!="Muy Baja",'Mapa de Riesgos'!#REF!="Catastrófico"),CONCATENATE("R4C",'Mapa de Riesgos'!#REF!),"")</f>
        <v>#REF!</v>
      </c>
      <c r="AK49" s="55" t="e">
        <f>IF(AND('Mapa de Riesgos'!#REF!="Muy Baja",'Mapa de Riesgos'!#REF!="Catastrófico"),CONCATENATE("R4C",'Mapa de Riesgos'!#REF!),"")</f>
        <v>#REF!</v>
      </c>
      <c r="AL49" s="55" t="e">
        <f>IF(AND('Mapa de Riesgos'!#REF!="Muy Baja",'Mapa de Riesgos'!#REF!="Catastrófico"),CONCATENATE("R4C",'Mapa de Riesgos'!#REF!),"")</f>
        <v>#REF!</v>
      </c>
      <c r="AM49" s="56" t="e">
        <f>IF(AND('Mapa de Riesgos'!#REF!="Muy Baja",'Mapa de Riesgos'!#REF!="Catastrófico"),CONCATENATE("R4C",'Mapa de Riesgos'!#REF!),"")</f>
        <v>#REF!</v>
      </c>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row>
    <row r="50" spans="1:80" ht="15" customHeight="1">
      <c r="A50" s="82"/>
      <c r="B50" s="339"/>
      <c r="C50" s="339"/>
      <c r="D50" s="340"/>
      <c r="E50" s="438"/>
      <c r="F50" s="437"/>
      <c r="G50" s="437"/>
      <c r="H50" s="437"/>
      <c r="I50" s="453"/>
      <c r="J50" s="75" t="e">
        <f>IF(AND('Mapa de Riesgos'!#REF!="Muy Baja",'Mapa de Riesgos'!#REF!="Leve"),CONCATENATE("R5C",'Mapa de Riesgos'!#REF!),"")</f>
        <v>#REF!</v>
      </c>
      <c r="K50" s="76" t="e">
        <f>IF(AND('Mapa de Riesgos'!#REF!="Muy Baja",'Mapa de Riesgos'!#REF!="Leve"),CONCATENATE("R5C",'Mapa de Riesgos'!#REF!),"")</f>
        <v>#REF!</v>
      </c>
      <c r="L50" s="76" t="e">
        <f>IF(AND('Mapa de Riesgos'!#REF!="Muy Baja",'Mapa de Riesgos'!#REF!="Leve"),CONCATENATE("R5C",'Mapa de Riesgos'!#REF!),"")</f>
        <v>#REF!</v>
      </c>
      <c r="M50" s="76" t="e">
        <f>IF(AND('Mapa de Riesgos'!#REF!="Muy Baja",'Mapa de Riesgos'!#REF!="Leve"),CONCATENATE("R5C",'Mapa de Riesgos'!#REF!),"")</f>
        <v>#REF!</v>
      </c>
      <c r="N50" s="76" t="e">
        <f>IF(AND('Mapa de Riesgos'!#REF!="Muy Baja",'Mapa de Riesgos'!#REF!="Leve"),CONCATENATE("R5C",'Mapa de Riesgos'!#REF!),"")</f>
        <v>#REF!</v>
      </c>
      <c r="O50" s="77" t="e">
        <f>IF(AND('Mapa de Riesgos'!#REF!="Muy Baja",'Mapa de Riesgos'!#REF!="Leve"),CONCATENATE("R5C",'Mapa de Riesgos'!#REF!),"")</f>
        <v>#REF!</v>
      </c>
      <c r="P50" s="75" t="e">
        <f>IF(AND('Mapa de Riesgos'!#REF!="Muy Baja",'Mapa de Riesgos'!#REF!="Menor"),CONCATENATE("R5C",'Mapa de Riesgos'!#REF!),"")</f>
        <v>#REF!</v>
      </c>
      <c r="Q50" s="76" t="e">
        <f>IF(AND('Mapa de Riesgos'!#REF!="Muy Baja",'Mapa de Riesgos'!#REF!="Menor"),CONCATENATE("R5C",'Mapa de Riesgos'!#REF!),"")</f>
        <v>#REF!</v>
      </c>
      <c r="R50" s="76" t="e">
        <f>IF(AND('Mapa de Riesgos'!#REF!="Muy Baja",'Mapa de Riesgos'!#REF!="Menor"),CONCATENATE("R5C",'Mapa de Riesgos'!#REF!),"")</f>
        <v>#REF!</v>
      </c>
      <c r="S50" s="76" t="e">
        <f>IF(AND('Mapa de Riesgos'!#REF!="Muy Baja",'Mapa de Riesgos'!#REF!="Menor"),CONCATENATE("R5C",'Mapa de Riesgos'!#REF!),"")</f>
        <v>#REF!</v>
      </c>
      <c r="T50" s="76" t="e">
        <f>IF(AND('Mapa de Riesgos'!#REF!="Muy Baja",'Mapa de Riesgos'!#REF!="Menor"),CONCATENATE("R5C",'Mapa de Riesgos'!#REF!),"")</f>
        <v>#REF!</v>
      </c>
      <c r="U50" s="77" t="e">
        <f>IF(AND('Mapa de Riesgos'!#REF!="Muy Baja",'Mapa de Riesgos'!#REF!="Menor"),CONCATENATE("R5C",'Mapa de Riesgos'!#REF!),"")</f>
        <v>#REF!</v>
      </c>
      <c r="V50" s="66" t="e">
        <f>IF(AND('Mapa de Riesgos'!#REF!="Muy Baja",'Mapa de Riesgos'!#REF!="Moderado"),CONCATENATE("R5C",'Mapa de Riesgos'!#REF!),"")</f>
        <v>#REF!</v>
      </c>
      <c r="W50" s="67" t="e">
        <f>IF(AND('Mapa de Riesgos'!#REF!="Muy Baja",'Mapa de Riesgos'!#REF!="Moderado"),CONCATENATE("R5C",'Mapa de Riesgos'!#REF!),"")</f>
        <v>#REF!</v>
      </c>
      <c r="X50" s="67" t="e">
        <f>IF(AND('Mapa de Riesgos'!#REF!="Muy Baja",'Mapa de Riesgos'!#REF!="Moderado"),CONCATENATE("R5C",'Mapa de Riesgos'!#REF!),"")</f>
        <v>#REF!</v>
      </c>
      <c r="Y50" s="67" t="e">
        <f>IF(AND('Mapa de Riesgos'!#REF!="Muy Baja",'Mapa de Riesgos'!#REF!="Moderado"),CONCATENATE("R5C",'Mapa de Riesgos'!#REF!),"")</f>
        <v>#REF!</v>
      </c>
      <c r="Z50" s="67" t="e">
        <f>IF(AND('Mapa de Riesgos'!#REF!="Muy Baja",'Mapa de Riesgos'!#REF!="Moderado"),CONCATENATE("R5C",'Mapa de Riesgos'!#REF!),"")</f>
        <v>#REF!</v>
      </c>
      <c r="AA50" s="68" t="e">
        <f>IF(AND('Mapa de Riesgos'!#REF!="Muy Baja",'Mapa de Riesgos'!#REF!="Moderado"),CONCATENATE("R5C",'Mapa de Riesgos'!#REF!),"")</f>
        <v>#REF!</v>
      </c>
      <c r="AB50" s="51" t="e">
        <f>IF(AND('Mapa de Riesgos'!#REF!="Muy Baja",'Mapa de Riesgos'!#REF!="Mayor"),CONCATENATE("R5C",'Mapa de Riesgos'!#REF!),"")</f>
        <v>#REF!</v>
      </c>
      <c r="AC50" s="52" t="e">
        <f>IF(AND('Mapa de Riesgos'!#REF!="Muy Baja",'Mapa de Riesgos'!#REF!="Mayor"),CONCATENATE("R5C",'Mapa de Riesgos'!#REF!),"")</f>
        <v>#REF!</v>
      </c>
      <c r="AD50" s="52" t="e">
        <f>IF(AND('Mapa de Riesgos'!#REF!="Muy Baja",'Mapa de Riesgos'!#REF!="Mayor"),CONCATENATE("R5C",'Mapa de Riesgos'!#REF!),"")</f>
        <v>#REF!</v>
      </c>
      <c r="AE50" s="52" t="e">
        <f>IF(AND('Mapa de Riesgos'!#REF!="Muy Baja",'Mapa de Riesgos'!#REF!="Mayor"),CONCATENATE("R5C",'Mapa de Riesgos'!#REF!),"")</f>
        <v>#REF!</v>
      </c>
      <c r="AF50" s="52" t="e">
        <f>IF(AND('Mapa de Riesgos'!#REF!="Muy Baja",'Mapa de Riesgos'!#REF!="Mayor"),CONCATENATE("R5C",'Mapa de Riesgos'!#REF!),"")</f>
        <v>#REF!</v>
      </c>
      <c r="AG50" s="53" t="e">
        <f>IF(AND('Mapa de Riesgos'!#REF!="Muy Baja",'Mapa de Riesgos'!#REF!="Mayor"),CONCATENATE("R5C",'Mapa de Riesgos'!#REF!),"")</f>
        <v>#REF!</v>
      </c>
      <c r="AH50" s="54" t="e">
        <f>IF(AND('Mapa de Riesgos'!#REF!="Muy Baja",'Mapa de Riesgos'!#REF!="Catastrófico"),CONCATENATE("R5C",'Mapa de Riesgos'!#REF!),"")</f>
        <v>#REF!</v>
      </c>
      <c r="AI50" s="55" t="e">
        <f>IF(AND('Mapa de Riesgos'!#REF!="Muy Baja",'Mapa de Riesgos'!#REF!="Catastrófico"),CONCATENATE("R5C",'Mapa de Riesgos'!#REF!),"")</f>
        <v>#REF!</v>
      </c>
      <c r="AJ50" s="55" t="e">
        <f>IF(AND('Mapa de Riesgos'!#REF!="Muy Baja",'Mapa de Riesgos'!#REF!="Catastrófico"),CONCATENATE("R5C",'Mapa de Riesgos'!#REF!),"")</f>
        <v>#REF!</v>
      </c>
      <c r="AK50" s="55" t="e">
        <f>IF(AND('Mapa de Riesgos'!#REF!="Muy Baja",'Mapa de Riesgos'!#REF!="Catastrófico"),CONCATENATE("R5C",'Mapa de Riesgos'!#REF!),"")</f>
        <v>#REF!</v>
      </c>
      <c r="AL50" s="55" t="e">
        <f>IF(AND('Mapa de Riesgos'!#REF!="Muy Baja",'Mapa de Riesgos'!#REF!="Catastrófico"),CONCATENATE("R5C",'Mapa de Riesgos'!#REF!),"")</f>
        <v>#REF!</v>
      </c>
      <c r="AM50" s="56" t="e">
        <f>IF(AND('Mapa de Riesgos'!#REF!="Muy Baja",'Mapa de Riesgos'!#REF!="Catastrófico"),CONCATENATE("R5C",'Mapa de Riesgos'!#REF!),"")</f>
        <v>#REF!</v>
      </c>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row>
    <row r="51" spans="1:80" ht="15" customHeight="1">
      <c r="A51" s="82"/>
      <c r="B51" s="339"/>
      <c r="C51" s="339"/>
      <c r="D51" s="340"/>
      <c r="E51" s="438"/>
      <c r="F51" s="437"/>
      <c r="G51" s="437"/>
      <c r="H51" s="437"/>
      <c r="I51" s="453"/>
      <c r="J51" s="75" t="e">
        <f>IF(AND('Mapa de Riesgos'!#REF!="Muy Baja",'Mapa de Riesgos'!#REF!="Leve"),CONCATENATE("R6C",'Mapa de Riesgos'!#REF!),"")</f>
        <v>#REF!</v>
      </c>
      <c r="K51" s="76" t="e">
        <f>IF(AND('Mapa de Riesgos'!#REF!="Muy Baja",'Mapa de Riesgos'!#REF!="Leve"),CONCATENATE("R6C",'Mapa de Riesgos'!#REF!),"")</f>
        <v>#REF!</v>
      </c>
      <c r="L51" s="76" t="e">
        <f>IF(AND('Mapa de Riesgos'!#REF!="Muy Baja",'Mapa de Riesgos'!#REF!="Leve"),CONCATENATE("R6C",'Mapa de Riesgos'!#REF!),"")</f>
        <v>#REF!</v>
      </c>
      <c r="M51" s="76" t="e">
        <f>IF(AND('Mapa de Riesgos'!#REF!="Muy Baja",'Mapa de Riesgos'!#REF!="Leve"),CONCATENATE("R6C",'Mapa de Riesgos'!#REF!),"")</f>
        <v>#REF!</v>
      </c>
      <c r="N51" s="76" t="e">
        <f>IF(AND('Mapa de Riesgos'!#REF!="Muy Baja",'Mapa de Riesgos'!#REF!="Leve"),CONCATENATE("R6C",'Mapa de Riesgos'!#REF!),"")</f>
        <v>#REF!</v>
      </c>
      <c r="O51" s="77" t="e">
        <f>IF(AND('Mapa de Riesgos'!#REF!="Muy Baja",'Mapa de Riesgos'!#REF!="Leve"),CONCATENATE("R6C",'Mapa de Riesgos'!#REF!),"")</f>
        <v>#REF!</v>
      </c>
      <c r="P51" s="75" t="e">
        <f>IF(AND('Mapa de Riesgos'!#REF!="Muy Baja",'Mapa de Riesgos'!#REF!="Menor"),CONCATENATE("R6C",'Mapa de Riesgos'!#REF!),"")</f>
        <v>#REF!</v>
      </c>
      <c r="Q51" s="76" t="e">
        <f>IF(AND('Mapa de Riesgos'!#REF!="Muy Baja",'Mapa de Riesgos'!#REF!="Menor"),CONCATENATE("R6C",'Mapa de Riesgos'!#REF!),"")</f>
        <v>#REF!</v>
      </c>
      <c r="R51" s="76" t="e">
        <f>IF(AND('Mapa de Riesgos'!#REF!="Muy Baja",'Mapa de Riesgos'!#REF!="Menor"),CONCATENATE("R6C",'Mapa de Riesgos'!#REF!),"")</f>
        <v>#REF!</v>
      </c>
      <c r="S51" s="76" t="e">
        <f>IF(AND('Mapa de Riesgos'!#REF!="Muy Baja",'Mapa de Riesgos'!#REF!="Menor"),CONCATENATE("R6C",'Mapa de Riesgos'!#REF!),"")</f>
        <v>#REF!</v>
      </c>
      <c r="T51" s="76" t="e">
        <f>IF(AND('Mapa de Riesgos'!#REF!="Muy Baja",'Mapa de Riesgos'!#REF!="Menor"),CONCATENATE("R6C",'Mapa de Riesgos'!#REF!),"")</f>
        <v>#REF!</v>
      </c>
      <c r="U51" s="77" t="e">
        <f>IF(AND('Mapa de Riesgos'!#REF!="Muy Baja",'Mapa de Riesgos'!#REF!="Menor"),CONCATENATE("R6C",'Mapa de Riesgos'!#REF!),"")</f>
        <v>#REF!</v>
      </c>
      <c r="V51" s="66" t="e">
        <f>IF(AND('Mapa de Riesgos'!#REF!="Muy Baja",'Mapa de Riesgos'!#REF!="Moderado"),CONCATENATE("R6C",'Mapa de Riesgos'!#REF!),"")</f>
        <v>#REF!</v>
      </c>
      <c r="W51" s="67" t="e">
        <f>IF(AND('Mapa de Riesgos'!#REF!="Muy Baja",'Mapa de Riesgos'!#REF!="Moderado"),CONCATENATE("R6C",'Mapa de Riesgos'!#REF!),"")</f>
        <v>#REF!</v>
      </c>
      <c r="X51" s="67" t="e">
        <f>IF(AND('Mapa de Riesgos'!#REF!="Muy Baja",'Mapa de Riesgos'!#REF!="Moderado"),CONCATENATE("R6C",'Mapa de Riesgos'!#REF!),"")</f>
        <v>#REF!</v>
      </c>
      <c r="Y51" s="67" t="e">
        <f>IF(AND('Mapa de Riesgos'!#REF!="Muy Baja",'Mapa de Riesgos'!#REF!="Moderado"),CONCATENATE("R6C",'Mapa de Riesgos'!#REF!),"")</f>
        <v>#REF!</v>
      </c>
      <c r="Z51" s="67" t="e">
        <f>IF(AND('Mapa de Riesgos'!#REF!="Muy Baja",'Mapa de Riesgos'!#REF!="Moderado"),CONCATENATE("R6C",'Mapa de Riesgos'!#REF!),"")</f>
        <v>#REF!</v>
      </c>
      <c r="AA51" s="68" t="e">
        <f>IF(AND('Mapa de Riesgos'!#REF!="Muy Baja",'Mapa de Riesgos'!#REF!="Moderado"),CONCATENATE("R6C",'Mapa de Riesgos'!#REF!),"")</f>
        <v>#REF!</v>
      </c>
      <c r="AB51" s="51" t="e">
        <f>IF(AND('Mapa de Riesgos'!#REF!="Muy Baja",'Mapa de Riesgos'!#REF!="Mayor"),CONCATENATE("R6C",'Mapa de Riesgos'!#REF!),"")</f>
        <v>#REF!</v>
      </c>
      <c r="AC51" s="52" t="e">
        <f>IF(AND('Mapa de Riesgos'!#REF!="Muy Baja",'Mapa de Riesgos'!#REF!="Mayor"),CONCATENATE("R6C",'Mapa de Riesgos'!#REF!),"")</f>
        <v>#REF!</v>
      </c>
      <c r="AD51" s="52" t="e">
        <f>IF(AND('Mapa de Riesgos'!#REF!="Muy Baja",'Mapa de Riesgos'!#REF!="Mayor"),CONCATENATE("R6C",'Mapa de Riesgos'!#REF!),"")</f>
        <v>#REF!</v>
      </c>
      <c r="AE51" s="52" t="e">
        <f>IF(AND('Mapa de Riesgos'!#REF!="Muy Baja",'Mapa de Riesgos'!#REF!="Mayor"),CONCATENATE("R6C",'Mapa de Riesgos'!#REF!),"")</f>
        <v>#REF!</v>
      </c>
      <c r="AF51" s="52" t="e">
        <f>IF(AND('Mapa de Riesgos'!#REF!="Muy Baja",'Mapa de Riesgos'!#REF!="Mayor"),CONCATENATE("R6C",'Mapa de Riesgos'!#REF!),"")</f>
        <v>#REF!</v>
      </c>
      <c r="AG51" s="53" t="e">
        <f>IF(AND('Mapa de Riesgos'!#REF!="Muy Baja",'Mapa de Riesgos'!#REF!="Mayor"),CONCATENATE("R6C",'Mapa de Riesgos'!#REF!),"")</f>
        <v>#REF!</v>
      </c>
      <c r="AH51" s="54" t="e">
        <f>IF(AND('Mapa de Riesgos'!#REF!="Muy Baja",'Mapa de Riesgos'!#REF!="Catastrófico"),CONCATENATE("R6C",'Mapa de Riesgos'!#REF!),"")</f>
        <v>#REF!</v>
      </c>
      <c r="AI51" s="55" t="e">
        <f>IF(AND('Mapa de Riesgos'!#REF!="Muy Baja",'Mapa de Riesgos'!#REF!="Catastrófico"),CONCATENATE("R6C",'Mapa de Riesgos'!#REF!),"")</f>
        <v>#REF!</v>
      </c>
      <c r="AJ51" s="55" t="e">
        <f>IF(AND('Mapa de Riesgos'!#REF!="Muy Baja",'Mapa de Riesgos'!#REF!="Catastrófico"),CONCATENATE("R6C",'Mapa de Riesgos'!#REF!),"")</f>
        <v>#REF!</v>
      </c>
      <c r="AK51" s="55" t="e">
        <f>IF(AND('Mapa de Riesgos'!#REF!="Muy Baja",'Mapa de Riesgos'!#REF!="Catastrófico"),CONCATENATE("R6C",'Mapa de Riesgos'!#REF!),"")</f>
        <v>#REF!</v>
      </c>
      <c r="AL51" s="55" t="e">
        <f>IF(AND('Mapa de Riesgos'!#REF!="Muy Baja",'Mapa de Riesgos'!#REF!="Catastrófico"),CONCATENATE("R6C",'Mapa de Riesgos'!#REF!),"")</f>
        <v>#REF!</v>
      </c>
      <c r="AM51" s="56" t="e">
        <f>IF(AND('Mapa de Riesgos'!#REF!="Muy Baja",'Mapa de Riesgos'!#REF!="Catastrófico"),CONCATENATE("R6C",'Mapa de Riesgos'!#REF!),"")</f>
        <v>#REF!</v>
      </c>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row>
    <row r="52" spans="1:80" ht="15" customHeight="1">
      <c r="A52" s="82"/>
      <c r="B52" s="339"/>
      <c r="C52" s="339"/>
      <c r="D52" s="340"/>
      <c r="E52" s="438"/>
      <c r="F52" s="437"/>
      <c r="G52" s="437"/>
      <c r="H52" s="437"/>
      <c r="I52" s="453"/>
      <c r="J52" s="75" t="e">
        <f>IF(AND('Mapa de Riesgos'!#REF!="Muy Baja",'Mapa de Riesgos'!#REF!="Leve"),CONCATENATE("R7C",'Mapa de Riesgos'!#REF!),"")</f>
        <v>#REF!</v>
      </c>
      <c r="K52" s="76" t="e">
        <f>IF(AND('Mapa de Riesgos'!#REF!="Muy Baja",'Mapa de Riesgos'!#REF!="Leve"),CONCATENATE("R7C",'Mapa de Riesgos'!#REF!),"")</f>
        <v>#REF!</v>
      </c>
      <c r="L52" s="76" t="e">
        <f>IF(AND('Mapa de Riesgos'!#REF!="Muy Baja",'Mapa de Riesgos'!#REF!="Leve"),CONCATENATE("R7C",'Mapa de Riesgos'!#REF!),"")</f>
        <v>#REF!</v>
      </c>
      <c r="M52" s="76" t="e">
        <f>IF(AND('Mapa de Riesgos'!#REF!="Muy Baja",'Mapa de Riesgos'!#REF!="Leve"),CONCATENATE("R7C",'Mapa de Riesgos'!#REF!),"")</f>
        <v>#REF!</v>
      </c>
      <c r="N52" s="76" t="e">
        <f>IF(AND('Mapa de Riesgos'!#REF!="Muy Baja",'Mapa de Riesgos'!#REF!="Leve"),CONCATENATE("R7C",'Mapa de Riesgos'!#REF!),"")</f>
        <v>#REF!</v>
      </c>
      <c r="O52" s="77" t="e">
        <f>IF(AND('Mapa de Riesgos'!#REF!="Muy Baja",'Mapa de Riesgos'!#REF!="Leve"),CONCATENATE("R7C",'Mapa de Riesgos'!#REF!),"")</f>
        <v>#REF!</v>
      </c>
      <c r="P52" s="75" t="e">
        <f>IF(AND('Mapa de Riesgos'!#REF!="Muy Baja",'Mapa de Riesgos'!#REF!="Menor"),CONCATENATE("R7C",'Mapa de Riesgos'!#REF!),"")</f>
        <v>#REF!</v>
      </c>
      <c r="Q52" s="76" t="e">
        <f>IF(AND('Mapa de Riesgos'!#REF!="Muy Baja",'Mapa de Riesgos'!#REF!="Menor"),CONCATENATE("R7C",'Mapa de Riesgos'!#REF!),"")</f>
        <v>#REF!</v>
      </c>
      <c r="R52" s="76" t="e">
        <f>IF(AND('Mapa de Riesgos'!#REF!="Muy Baja",'Mapa de Riesgos'!#REF!="Menor"),CONCATENATE("R7C",'Mapa de Riesgos'!#REF!),"")</f>
        <v>#REF!</v>
      </c>
      <c r="S52" s="76" t="e">
        <f>IF(AND('Mapa de Riesgos'!#REF!="Muy Baja",'Mapa de Riesgos'!#REF!="Menor"),CONCATENATE("R7C",'Mapa de Riesgos'!#REF!),"")</f>
        <v>#REF!</v>
      </c>
      <c r="T52" s="76" t="e">
        <f>IF(AND('Mapa de Riesgos'!#REF!="Muy Baja",'Mapa de Riesgos'!#REF!="Menor"),CONCATENATE("R7C",'Mapa de Riesgos'!#REF!),"")</f>
        <v>#REF!</v>
      </c>
      <c r="U52" s="77" t="e">
        <f>IF(AND('Mapa de Riesgos'!#REF!="Muy Baja",'Mapa de Riesgos'!#REF!="Menor"),CONCATENATE("R7C",'Mapa de Riesgos'!#REF!),"")</f>
        <v>#REF!</v>
      </c>
      <c r="V52" s="66" t="e">
        <f>IF(AND('Mapa de Riesgos'!#REF!="Muy Baja",'Mapa de Riesgos'!#REF!="Moderado"),CONCATENATE("R7C",'Mapa de Riesgos'!#REF!),"")</f>
        <v>#REF!</v>
      </c>
      <c r="W52" s="67" t="e">
        <f>IF(AND('Mapa de Riesgos'!#REF!="Muy Baja",'Mapa de Riesgos'!#REF!="Moderado"),CONCATENATE("R7C",'Mapa de Riesgos'!#REF!),"")</f>
        <v>#REF!</v>
      </c>
      <c r="X52" s="67" t="e">
        <f>IF(AND('Mapa de Riesgos'!#REF!="Muy Baja",'Mapa de Riesgos'!#REF!="Moderado"),CONCATENATE("R7C",'Mapa de Riesgos'!#REF!),"")</f>
        <v>#REF!</v>
      </c>
      <c r="Y52" s="67" t="e">
        <f>IF(AND('Mapa de Riesgos'!#REF!="Muy Baja",'Mapa de Riesgos'!#REF!="Moderado"),CONCATENATE("R7C",'Mapa de Riesgos'!#REF!),"")</f>
        <v>#REF!</v>
      </c>
      <c r="Z52" s="67" t="e">
        <f>IF(AND('Mapa de Riesgos'!#REF!="Muy Baja",'Mapa de Riesgos'!#REF!="Moderado"),CONCATENATE("R7C",'Mapa de Riesgos'!#REF!),"")</f>
        <v>#REF!</v>
      </c>
      <c r="AA52" s="68" t="e">
        <f>IF(AND('Mapa de Riesgos'!#REF!="Muy Baja",'Mapa de Riesgos'!#REF!="Moderado"),CONCATENATE("R7C",'Mapa de Riesgos'!#REF!),"")</f>
        <v>#REF!</v>
      </c>
      <c r="AB52" s="51" t="e">
        <f>IF(AND('Mapa de Riesgos'!#REF!="Muy Baja",'Mapa de Riesgos'!#REF!="Mayor"),CONCATENATE("R7C",'Mapa de Riesgos'!#REF!),"")</f>
        <v>#REF!</v>
      </c>
      <c r="AC52" s="52" t="e">
        <f>IF(AND('Mapa de Riesgos'!#REF!="Muy Baja",'Mapa de Riesgos'!#REF!="Mayor"),CONCATENATE("R7C",'Mapa de Riesgos'!#REF!),"")</f>
        <v>#REF!</v>
      </c>
      <c r="AD52" s="52" t="e">
        <f>IF(AND('Mapa de Riesgos'!#REF!="Muy Baja",'Mapa de Riesgos'!#REF!="Mayor"),CONCATENATE("R7C",'Mapa de Riesgos'!#REF!),"")</f>
        <v>#REF!</v>
      </c>
      <c r="AE52" s="52" t="e">
        <f>IF(AND('Mapa de Riesgos'!#REF!="Muy Baja",'Mapa de Riesgos'!#REF!="Mayor"),CONCATENATE("R7C",'Mapa de Riesgos'!#REF!),"")</f>
        <v>#REF!</v>
      </c>
      <c r="AF52" s="52" t="e">
        <f>IF(AND('Mapa de Riesgos'!#REF!="Muy Baja",'Mapa de Riesgos'!#REF!="Mayor"),CONCATENATE("R7C",'Mapa de Riesgos'!#REF!),"")</f>
        <v>#REF!</v>
      </c>
      <c r="AG52" s="53" t="e">
        <f>IF(AND('Mapa de Riesgos'!#REF!="Muy Baja",'Mapa de Riesgos'!#REF!="Mayor"),CONCATENATE("R7C",'Mapa de Riesgos'!#REF!),"")</f>
        <v>#REF!</v>
      </c>
      <c r="AH52" s="54" t="e">
        <f>IF(AND('Mapa de Riesgos'!#REF!="Muy Baja",'Mapa de Riesgos'!#REF!="Catastrófico"),CONCATENATE("R7C",'Mapa de Riesgos'!#REF!),"")</f>
        <v>#REF!</v>
      </c>
      <c r="AI52" s="55" t="e">
        <f>IF(AND('Mapa de Riesgos'!#REF!="Muy Baja",'Mapa de Riesgos'!#REF!="Catastrófico"),CONCATENATE("R7C",'Mapa de Riesgos'!#REF!),"")</f>
        <v>#REF!</v>
      </c>
      <c r="AJ52" s="55" t="e">
        <f>IF(AND('Mapa de Riesgos'!#REF!="Muy Baja",'Mapa de Riesgos'!#REF!="Catastrófico"),CONCATENATE("R7C",'Mapa de Riesgos'!#REF!),"")</f>
        <v>#REF!</v>
      </c>
      <c r="AK52" s="55" t="e">
        <f>IF(AND('Mapa de Riesgos'!#REF!="Muy Baja",'Mapa de Riesgos'!#REF!="Catastrófico"),CONCATENATE("R7C",'Mapa de Riesgos'!#REF!),"")</f>
        <v>#REF!</v>
      </c>
      <c r="AL52" s="55" t="e">
        <f>IF(AND('Mapa de Riesgos'!#REF!="Muy Baja",'Mapa de Riesgos'!#REF!="Catastrófico"),CONCATENATE("R7C",'Mapa de Riesgos'!#REF!),"")</f>
        <v>#REF!</v>
      </c>
      <c r="AM52" s="56" t="e">
        <f>IF(AND('Mapa de Riesgos'!#REF!="Muy Baja",'Mapa de Riesgos'!#REF!="Catastrófico"),CONCATENATE("R7C",'Mapa de Riesgos'!#REF!),"")</f>
        <v>#REF!</v>
      </c>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row>
    <row r="53" spans="1:80" ht="15" customHeight="1">
      <c r="A53" s="82"/>
      <c r="B53" s="339"/>
      <c r="C53" s="339"/>
      <c r="D53" s="340"/>
      <c r="E53" s="438"/>
      <c r="F53" s="437"/>
      <c r="G53" s="437"/>
      <c r="H53" s="437"/>
      <c r="I53" s="453"/>
      <c r="J53" s="75" t="e">
        <f>IF(AND('Mapa de Riesgos'!#REF!="Muy Baja",'Mapa de Riesgos'!#REF!="Leve"),CONCATENATE("R8C",'Mapa de Riesgos'!#REF!),"")</f>
        <v>#REF!</v>
      </c>
      <c r="K53" s="76" t="e">
        <f>IF(AND('Mapa de Riesgos'!#REF!="Muy Baja",'Mapa de Riesgos'!#REF!="Leve"),CONCATENATE("R8C",'Mapa de Riesgos'!#REF!),"")</f>
        <v>#REF!</v>
      </c>
      <c r="L53" s="76" t="e">
        <f>IF(AND('Mapa de Riesgos'!#REF!="Muy Baja",'Mapa de Riesgos'!#REF!="Leve"),CONCATENATE("R8C",'Mapa de Riesgos'!#REF!),"")</f>
        <v>#REF!</v>
      </c>
      <c r="M53" s="76" t="e">
        <f>IF(AND('Mapa de Riesgos'!#REF!="Muy Baja",'Mapa de Riesgos'!#REF!="Leve"),CONCATENATE("R8C",'Mapa de Riesgos'!#REF!),"")</f>
        <v>#REF!</v>
      </c>
      <c r="N53" s="76" t="e">
        <f>IF(AND('Mapa de Riesgos'!#REF!="Muy Baja",'Mapa de Riesgos'!#REF!="Leve"),CONCATENATE("R8C",'Mapa de Riesgos'!#REF!),"")</f>
        <v>#REF!</v>
      </c>
      <c r="O53" s="77" t="e">
        <f>IF(AND('Mapa de Riesgos'!#REF!="Muy Baja",'Mapa de Riesgos'!#REF!="Leve"),CONCATENATE("R8C",'Mapa de Riesgos'!#REF!),"")</f>
        <v>#REF!</v>
      </c>
      <c r="P53" s="75" t="e">
        <f>IF(AND('Mapa de Riesgos'!#REF!="Muy Baja",'Mapa de Riesgos'!#REF!="Menor"),CONCATENATE("R8C",'Mapa de Riesgos'!#REF!),"")</f>
        <v>#REF!</v>
      </c>
      <c r="Q53" s="76" t="e">
        <f>IF(AND('Mapa de Riesgos'!#REF!="Muy Baja",'Mapa de Riesgos'!#REF!="Menor"),CONCATENATE("R8C",'Mapa de Riesgos'!#REF!),"")</f>
        <v>#REF!</v>
      </c>
      <c r="R53" s="76" t="e">
        <f>IF(AND('Mapa de Riesgos'!#REF!="Muy Baja",'Mapa de Riesgos'!#REF!="Menor"),CONCATENATE("R8C",'Mapa de Riesgos'!#REF!),"")</f>
        <v>#REF!</v>
      </c>
      <c r="S53" s="76" t="e">
        <f>IF(AND('Mapa de Riesgos'!#REF!="Muy Baja",'Mapa de Riesgos'!#REF!="Menor"),CONCATENATE("R8C",'Mapa de Riesgos'!#REF!),"")</f>
        <v>#REF!</v>
      </c>
      <c r="T53" s="76" t="e">
        <f>IF(AND('Mapa de Riesgos'!#REF!="Muy Baja",'Mapa de Riesgos'!#REF!="Menor"),CONCATENATE("R8C",'Mapa de Riesgos'!#REF!),"")</f>
        <v>#REF!</v>
      </c>
      <c r="U53" s="77" t="e">
        <f>IF(AND('Mapa de Riesgos'!#REF!="Muy Baja",'Mapa de Riesgos'!#REF!="Menor"),CONCATENATE("R8C",'Mapa de Riesgos'!#REF!),"")</f>
        <v>#REF!</v>
      </c>
      <c r="V53" s="66" t="e">
        <f>IF(AND('Mapa de Riesgos'!#REF!="Muy Baja",'Mapa de Riesgos'!#REF!="Moderado"),CONCATENATE("R8C",'Mapa de Riesgos'!#REF!),"")</f>
        <v>#REF!</v>
      </c>
      <c r="W53" s="67" t="e">
        <f>IF(AND('Mapa de Riesgos'!#REF!="Muy Baja",'Mapa de Riesgos'!#REF!="Moderado"),CONCATENATE("R8C",'Mapa de Riesgos'!#REF!),"")</f>
        <v>#REF!</v>
      </c>
      <c r="X53" s="67" t="e">
        <f>IF(AND('Mapa de Riesgos'!#REF!="Muy Baja",'Mapa de Riesgos'!#REF!="Moderado"),CONCATENATE("R8C",'Mapa de Riesgos'!#REF!),"")</f>
        <v>#REF!</v>
      </c>
      <c r="Y53" s="67" t="e">
        <f>IF(AND('Mapa de Riesgos'!#REF!="Muy Baja",'Mapa de Riesgos'!#REF!="Moderado"),CONCATENATE("R8C",'Mapa de Riesgos'!#REF!),"")</f>
        <v>#REF!</v>
      </c>
      <c r="Z53" s="67" t="e">
        <f>IF(AND('Mapa de Riesgos'!#REF!="Muy Baja",'Mapa de Riesgos'!#REF!="Moderado"),CONCATENATE("R8C",'Mapa de Riesgos'!#REF!),"")</f>
        <v>#REF!</v>
      </c>
      <c r="AA53" s="68" t="e">
        <f>IF(AND('Mapa de Riesgos'!#REF!="Muy Baja",'Mapa de Riesgos'!#REF!="Moderado"),CONCATENATE("R8C",'Mapa de Riesgos'!#REF!),"")</f>
        <v>#REF!</v>
      </c>
      <c r="AB53" s="51" t="e">
        <f>IF(AND('Mapa de Riesgos'!#REF!="Muy Baja",'Mapa de Riesgos'!#REF!="Mayor"),CONCATENATE("R8C",'Mapa de Riesgos'!#REF!),"")</f>
        <v>#REF!</v>
      </c>
      <c r="AC53" s="52" t="e">
        <f>IF(AND('Mapa de Riesgos'!#REF!="Muy Baja",'Mapa de Riesgos'!#REF!="Mayor"),CONCATENATE("R8C",'Mapa de Riesgos'!#REF!),"")</f>
        <v>#REF!</v>
      </c>
      <c r="AD53" s="52" t="e">
        <f>IF(AND('Mapa de Riesgos'!#REF!="Muy Baja",'Mapa de Riesgos'!#REF!="Mayor"),CONCATENATE("R8C",'Mapa de Riesgos'!#REF!),"")</f>
        <v>#REF!</v>
      </c>
      <c r="AE53" s="52" t="e">
        <f>IF(AND('Mapa de Riesgos'!#REF!="Muy Baja",'Mapa de Riesgos'!#REF!="Mayor"),CONCATENATE("R8C",'Mapa de Riesgos'!#REF!),"")</f>
        <v>#REF!</v>
      </c>
      <c r="AF53" s="52" t="e">
        <f>IF(AND('Mapa de Riesgos'!#REF!="Muy Baja",'Mapa de Riesgos'!#REF!="Mayor"),CONCATENATE("R8C",'Mapa de Riesgos'!#REF!),"")</f>
        <v>#REF!</v>
      </c>
      <c r="AG53" s="53" t="e">
        <f>IF(AND('Mapa de Riesgos'!#REF!="Muy Baja",'Mapa de Riesgos'!#REF!="Mayor"),CONCATENATE("R8C",'Mapa de Riesgos'!#REF!),"")</f>
        <v>#REF!</v>
      </c>
      <c r="AH53" s="54" t="e">
        <f>IF(AND('Mapa de Riesgos'!#REF!="Muy Baja",'Mapa de Riesgos'!#REF!="Catastrófico"),CONCATENATE("R8C",'Mapa de Riesgos'!#REF!),"")</f>
        <v>#REF!</v>
      </c>
      <c r="AI53" s="55" t="e">
        <f>IF(AND('Mapa de Riesgos'!#REF!="Muy Baja",'Mapa de Riesgos'!#REF!="Catastrófico"),CONCATENATE("R8C",'Mapa de Riesgos'!#REF!),"")</f>
        <v>#REF!</v>
      </c>
      <c r="AJ53" s="55" t="e">
        <f>IF(AND('Mapa de Riesgos'!#REF!="Muy Baja",'Mapa de Riesgos'!#REF!="Catastrófico"),CONCATENATE("R8C",'Mapa de Riesgos'!#REF!),"")</f>
        <v>#REF!</v>
      </c>
      <c r="AK53" s="55" t="e">
        <f>IF(AND('Mapa de Riesgos'!#REF!="Muy Baja",'Mapa de Riesgos'!#REF!="Catastrófico"),CONCATENATE("R8C",'Mapa de Riesgos'!#REF!),"")</f>
        <v>#REF!</v>
      </c>
      <c r="AL53" s="55" t="e">
        <f>IF(AND('Mapa de Riesgos'!#REF!="Muy Baja",'Mapa de Riesgos'!#REF!="Catastrófico"),CONCATENATE("R8C",'Mapa de Riesgos'!#REF!),"")</f>
        <v>#REF!</v>
      </c>
      <c r="AM53" s="56" t="e">
        <f>IF(AND('Mapa de Riesgos'!#REF!="Muy Baja",'Mapa de Riesgos'!#REF!="Catastrófico"),CONCATENATE("R8C",'Mapa de Riesgos'!#REF!),"")</f>
        <v>#REF!</v>
      </c>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row>
    <row r="54" spans="1:80" ht="15" customHeight="1">
      <c r="A54" s="82"/>
      <c r="B54" s="339"/>
      <c r="C54" s="339"/>
      <c r="D54" s="340"/>
      <c r="E54" s="438"/>
      <c r="F54" s="437"/>
      <c r="G54" s="437"/>
      <c r="H54" s="437"/>
      <c r="I54" s="453"/>
      <c r="J54" s="75" t="e">
        <f>IF(AND('Mapa de Riesgos'!#REF!="Muy Baja",'Mapa de Riesgos'!#REF!="Leve"),CONCATENATE("R9C",'Mapa de Riesgos'!#REF!),"")</f>
        <v>#REF!</v>
      </c>
      <c r="K54" s="76" t="e">
        <f>IF(AND('Mapa de Riesgos'!#REF!="Muy Baja",'Mapa de Riesgos'!#REF!="Leve"),CONCATENATE("R9C",'Mapa de Riesgos'!#REF!),"")</f>
        <v>#REF!</v>
      </c>
      <c r="L54" s="76" t="e">
        <f>IF(AND('Mapa de Riesgos'!#REF!="Muy Baja",'Mapa de Riesgos'!#REF!="Leve"),CONCATENATE("R9C",'Mapa de Riesgos'!#REF!),"")</f>
        <v>#REF!</v>
      </c>
      <c r="M54" s="76" t="e">
        <f>IF(AND('Mapa de Riesgos'!#REF!="Muy Baja",'Mapa de Riesgos'!#REF!="Leve"),CONCATENATE("R9C",'Mapa de Riesgos'!#REF!),"")</f>
        <v>#REF!</v>
      </c>
      <c r="N54" s="76" t="e">
        <f>IF(AND('Mapa de Riesgos'!#REF!="Muy Baja",'Mapa de Riesgos'!#REF!="Leve"),CONCATENATE("R9C",'Mapa de Riesgos'!#REF!),"")</f>
        <v>#REF!</v>
      </c>
      <c r="O54" s="77" t="e">
        <f>IF(AND('Mapa de Riesgos'!#REF!="Muy Baja",'Mapa de Riesgos'!#REF!="Leve"),CONCATENATE("R9C",'Mapa de Riesgos'!#REF!),"")</f>
        <v>#REF!</v>
      </c>
      <c r="P54" s="75" t="e">
        <f>IF(AND('Mapa de Riesgos'!#REF!="Muy Baja",'Mapa de Riesgos'!#REF!="Menor"),CONCATENATE("R9C",'Mapa de Riesgos'!#REF!),"")</f>
        <v>#REF!</v>
      </c>
      <c r="Q54" s="76" t="e">
        <f>IF(AND('Mapa de Riesgos'!#REF!="Muy Baja",'Mapa de Riesgos'!#REF!="Menor"),CONCATENATE("R9C",'Mapa de Riesgos'!#REF!),"")</f>
        <v>#REF!</v>
      </c>
      <c r="R54" s="76" t="e">
        <f>IF(AND('Mapa de Riesgos'!#REF!="Muy Baja",'Mapa de Riesgos'!#REF!="Menor"),CONCATENATE("R9C",'Mapa de Riesgos'!#REF!),"")</f>
        <v>#REF!</v>
      </c>
      <c r="S54" s="76" t="e">
        <f>IF(AND('Mapa de Riesgos'!#REF!="Muy Baja",'Mapa de Riesgos'!#REF!="Menor"),CONCATENATE("R9C",'Mapa de Riesgos'!#REF!),"")</f>
        <v>#REF!</v>
      </c>
      <c r="T54" s="76" t="e">
        <f>IF(AND('Mapa de Riesgos'!#REF!="Muy Baja",'Mapa de Riesgos'!#REF!="Menor"),CONCATENATE("R9C",'Mapa de Riesgos'!#REF!),"")</f>
        <v>#REF!</v>
      </c>
      <c r="U54" s="77" t="e">
        <f>IF(AND('Mapa de Riesgos'!#REF!="Muy Baja",'Mapa de Riesgos'!#REF!="Menor"),CONCATENATE("R9C",'Mapa de Riesgos'!#REF!),"")</f>
        <v>#REF!</v>
      </c>
      <c r="V54" s="66" t="e">
        <f>IF(AND('Mapa de Riesgos'!#REF!="Muy Baja",'Mapa de Riesgos'!#REF!="Moderado"),CONCATENATE("R9C",'Mapa de Riesgos'!#REF!),"")</f>
        <v>#REF!</v>
      </c>
      <c r="W54" s="67" t="e">
        <f>IF(AND('Mapa de Riesgos'!#REF!="Muy Baja",'Mapa de Riesgos'!#REF!="Moderado"),CONCATENATE("R9C",'Mapa de Riesgos'!#REF!),"")</f>
        <v>#REF!</v>
      </c>
      <c r="X54" s="67" t="e">
        <f>IF(AND('Mapa de Riesgos'!#REF!="Muy Baja",'Mapa de Riesgos'!#REF!="Moderado"),CONCATENATE("R9C",'Mapa de Riesgos'!#REF!),"")</f>
        <v>#REF!</v>
      </c>
      <c r="Y54" s="67" t="e">
        <f>IF(AND('Mapa de Riesgos'!#REF!="Muy Baja",'Mapa de Riesgos'!#REF!="Moderado"),CONCATENATE("R9C",'Mapa de Riesgos'!#REF!),"")</f>
        <v>#REF!</v>
      </c>
      <c r="Z54" s="67" t="e">
        <f>IF(AND('Mapa de Riesgos'!#REF!="Muy Baja",'Mapa de Riesgos'!#REF!="Moderado"),CONCATENATE("R9C",'Mapa de Riesgos'!#REF!),"")</f>
        <v>#REF!</v>
      </c>
      <c r="AA54" s="68" t="e">
        <f>IF(AND('Mapa de Riesgos'!#REF!="Muy Baja",'Mapa de Riesgos'!#REF!="Moderado"),CONCATENATE("R9C",'Mapa de Riesgos'!#REF!),"")</f>
        <v>#REF!</v>
      </c>
      <c r="AB54" s="51" t="e">
        <f>IF(AND('Mapa de Riesgos'!#REF!="Muy Baja",'Mapa de Riesgos'!#REF!="Mayor"),CONCATENATE("R9C",'Mapa de Riesgos'!#REF!),"")</f>
        <v>#REF!</v>
      </c>
      <c r="AC54" s="52" t="e">
        <f>IF(AND('Mapa de Riesgos'!#REF!="Muy Baja",'Mapa de Riesgos'!#REF!="Mayor"),CONCATENATE("R9C",'Mapa de Riesgos'!#REF!),"")</f>
        <v>#REF!</v>
      </c>
      <c r="AD54" s="52" t="e">
        <f>IF(AND('Mapa de Riesgos'!#REF!="Muy Baja",'Mapa de Riesgos'!#REF!="Mayor"),CONCATENATE("R9C",'Mapa de Riesgos'!#REF!),"")</f>
        <v>#REF!</v>
      </c>
      <c r="AE54" s="52" t="e">
        <f>IF(AND('Mapa de Riesgos'!#REF!="Muy Baja",'Mapa de Riesgos'!#REF!="Mayor"),CONCATENATE("R9C",'Mapa de Riesgos'!#REF!),"")</f>
        <v>#REF!</v>
      </c>
      <c r="AF54" s="52" t="e">
        <f>IF(AND('Mapa de Riesgos'!#REF!="Muy Baja",'Mapa de Riesgos'!#REF!="Mayor"),CONCATENATE("R9C",'Mapa de Riesgos'!#REF!),"")</f>
        <v>#REF!</v>
      </c>
      <c r="AG54" s="53" t="e">
        <f>IF(AND('Mapa de Riesgos'!#REF!="Muy Baja",'Mapa de Riesgos'!#REF!="Mayor"),CONCATENATE("R9C",'Mapa de Riesgos'!#REF!),"")</f>
        <v>#REF!</v>
      </c>
      <c r="AH54" s="54" t="e">
        <f>IF(AND('Mapa de Riesgos'!#REF!="Muy Baja",'Mapa de Riesgos'!#REF!="Catastrófico"),CONCATENATE("R9C",'Mapa de Riesgos'!#REF!),"")</f>
        <v>#REF!</v>
      </c>
      <c r="AI54" s="55" t="e">
        <f>IF(AND('Mapa de Riesgos'!#REF!="Muy Baja",'Mapa de Riesgos'!#REF!="Catastrófico"),CONCATENATE("R9C",'Mapa de Riesgos'!#REF!),"")</f>
        <v>#REF!</v>
      </c>
      <c r="AJ54" s="55" t="e">
        <f>IF(AND('Mapa de Riesgos'!#REF!="Muy Baja",'Mapa de Riesgos'!#REF!="Catastrófico"),CONCATENATE("R9C",'Mapa de Riesgos'!#REF!),"")</f>
        <v>#REF!</v>
      </c>
      <c r="AK54" s="55" t="e">
        <f>IF(AND('Mapa de Riesgos'!#REF!="Muy Baja",'Mapa de Riesgos'!#REF!="Catastrófico"),CONCATENATE("R9C",'Mapa de Riesgos'!#REF!),"")</f>
        <v>#REF!</v>
      </c>
      <c r="AL54" s="55" t="e">
        <f>IF(AND('Mapa de Riesgos'!#REF!="Muy Baja",'Mapa de Riesgos'!#REF!="Catastrófico"),CONCATENATE("R9C",'Mapa de Riesgos'!#REF!),"")</f>
        <v>#REF!</v>
      </c>
      <c r="AM54" s="56" t="e">
        <f>IF(AND('Mapa de Riesgos'!#REF!="Muy Baja",'Mapa de Riesgos'!#REF!="Catastrófico"),CONCATENATE("R9C",'Mapa de Riesgos'!#REF!),"")</f>
        <v>#REF!</v>
      </c>
      <c r="AN54" s="82"/>
      <c r="AO54" s="82"/>
      <c r="AP54" s="82"/>
      <c r="AQ54" s="82"/>
      <c r="AR54" s="82"/>
      <c r="AS54" s="82"/>
      <c r="AT54" s="82"/>
      <c r="AU54" s="82"/>
      <c r="AV54" s="82"/>
      <c r="AW54" s="82"/>
      <c r="AX54" s="8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row>
    <row r="55" spans="1:80" ht="15.75" customHeight="1" thickBot="1">
      <c r="A55" s="82"/>
      <c r="B55" s="339"/>
      <c r="C55" s="339"/>
      <c r="D55" s="340"/>
      <c r="E55" s="439"/>
      <c r="F55" s="440"/>
      <c r="G55" s="440"/>
      <c r="H55" s="440"/>
      <c r="I55" s="454"/>
      <c r="J55" s="78" t="e">
        <f>IF(AND('Mapa de Riesgos'!#REF!="Muy Baja",'Mapa de Riesgos'!#REF!="Leve"),CONCATENATE("R10C",'Mapa de Riesgos'!#REF!),"")</f>
        <v>#REF!</v>
      </c>
      <c r="K55" s="79" t="e">
        <f>IF(AND('Mapa de Riesgos'!#REF!="Muy Baja",'Mapa de Riesgos'!#REF!="Leve"),CONCATENATE("R10C",'Mapa de Riesgos'!#REF!),"")</f>
        <v>#REF!</v>
      </c>
      <c r="L55" s="79" t="e">
        <f>IF(AND('Mapa de Riesgos'!#REF!="Muy Baja",'Mapa de Riesgos'!#REF!="Leve"),CONCATENATE("R10C",'Mapa de Riesgos'!#REF!),"")</f>
        <v>#REF!</v>
      </c>
      <c r="M55" s="79" t="e">
        <f>IF(AND('Mapa de Riesgos'!#REF!="Muy Baja",'Mapa de Riesgos'!#REF!="Leve"),CONCATENATE("R10C",'Mapa de Riesgos'!#REF!),"")</f>
        <v>#REF!</v>
      </c>
      <c r="N55" s="79" t="e">
        <f>IF(AND('Mapa de Riesgos'!#REF!="Muy Baja",'Mapa de Riesgos'!#REF!="Leve"),CONCATENATE("R10C",'Mapa de Riesgos'!#REF!),"")</f>
        <v>#REF!</v>
      </c>
      <c r="O55" s="80" t="e">
        <f>IF(AND('Mapa de Riesgos'!#REF!="Muy Baja",'Mapa de Riesgos'!#REF!="Leve"),CONCATENATE("R10C",'Mapa de Riesgos'!#REF!),"")</f>
        <v>#REF!</v>
      </c>
      <c r="P55" s="78" t="e">
        <f>IF(AND('Mapa de Riesgos'!#REF!="Muy Baja",'Mapa de Riesgos'!#REF!="Menor"),CONCATENATE("R10C",'Mapa de Riesgos'!#REF!),"")</f>
        <v>#REF!</v>
      </c>
      <c r="Q55" s="79" t="e">
        <f>IF(AND('Mapa de Riesgos'!#REF!="Muy Baja",'Mapa de Riesgos'!#REF!="Menor"),CONCATENATE("R10C",'Mapa de Riesgos'!#REF!),"")</f>
        <v>#REF!</v>
      </c>
      <c r="R55" s="79" t="e">
        <f>IF(AND('Mapa de Riesgos'!#REF!="Muy Baja",'Mapa de Riesgos'!#REF!="Menor"),CONCATENATE("R10C",'Mapa de Riesgos'!#REF!),"")</f>
        <v>#REF!</v>
      </c>
      <c r="S55" s="79" t="e">
        <f>IF(AND('Mapa de Riesgos'!#REF!="Muy Baja",'Mapa de Riesgos'!#REF!="Menor"),CONCATENATE("R10C",'Mapa de Riesgos'!#REF!),"")</f>
        <v>#REF!</v>
      </c>
      <c r="T55" s="79" t="e">
        <f>IF(AND('Mapa de Riesgos'!#REF!="Muy Baja",'Mapa de Riesgos'!#REF!="Menor"),CONCATENATE("R10C",'Mapa de Riesgos'!#REF!),"")</f>
        <v>#REF!</v>
      </c>
      <c r="U55" s="80" t="e">
        <f>IF(AND('Mapa de Riesgos'!#REF!="Muy Baja",'Mapa de Riesgos'!#REF!="Menor"),CONCATENATE("R10C",'Mapa de Riesgos'!#REF!),"")</f>
        <v>#REF!</v>
      </c>
      <c r="V55" s="69" t="e">
        <f>IF(AND('Mapa de Riesgos'!#REF!="Muy Baja",'Mapa de Riesgos'!#REF!="Moderado"),CONCATENATE("R10C",'Mapa de Riesgos'!#REF!),"")</f>
        <v>#REF!</v>
      </c>
      <c r="W55" s="70" t="e">
        <f>IF(AND('Mapa de Riesgos'!#REF!="Muy Baja",'Mapa de Riesgos'!#REF!="Moderado"),CONCATENATE("R10C",'Mapa de Riesgos'!#REF!),"")</f>
        <v>#REF!</v>
      </c>
      <c r="X55" s="70" t="e">
        <f>IF(AND('Mapa de Riesgos'!#REF!="Muy Baja",'Mapa de Riesgos'!#REF!="Moderado"),CONCATENATE("R10C",'Mapa de Riesgos'!#REF!),"")</f>
        <v>#REF!</v>
      </c>
      <c r="Y55" s="70" t="e">
        <f>IF(AND('Mapa de Riesgos'!#REF!="Muy Baja",'Mapa de Riesgos'!#REF!="Moderado"),CONCATENATE("R10C",'Mapa de Riesgos'!#REF!),"")</f>
        <v>#REF!</v>
      </c>
      <c r="Z55" s="70" t="e">
        <f>IF(AND('Mapa de Riesgos'!#REF!="Muy Baja",'Mapa de Riesgos'!#REF!="Moderado"),CONCATENATE("R10C",'Mapa de Riesgos'!#REF!),"")</f>
        <v>#REF!</v>
      </c>
      <c r="AA55" s="71" t="e">
        <f>IF(AND('Mapa de Riesgos'!#REF!="Muy Baja",'Mapa de Riesgos'!#REF!="Moderado"),CONCATENATE("R10C",'Mapa de Riesgos'!#REF!),"")</f>
        <v>#REF!</v>
      </c>
      <c r="AB55" s="57" t="e">
        <f>IF(AND('Mapa de Riesgos'!#REF!="Muy Baja",'Mapa de Riesgos'!#REF!="Mayor"),CONCATENATE("R10C",'Mapa de Riesgos'!#REF!),"")</f>
        <v>#REF!</v>
      </c>
      <c r="AC55" s="58" t="e">
        <f>IF(AND('Mapa de Riesgos'!#REF!="Muy Baja",'Mapa de Riesgos'!#REF!="Mayor"),CONCATENATE("R10C",'Mapa de Riesgos'!#REF!),"")</f>
        <v>#REF!</v>
      </c>
      <c r="AD55" s="58" t="e">
        <f>IF(AND('Mapa de Riesgos'!#REF!="Muy Baja",'Mapa de Riesgos'!#REF!="Mayor"),CONCATENATE("R10C",'Mapa de Riesgos'!#REF!),"")</f>
        <v>#REF!</v>
      </c>
      <c r="AE55" s="58" t="e">
        <f>IF(AND('Mapa de Riesgos'!#REF!="Muy Baja",'Mapa de Riesgos'!#REF!="Mayor"),CONCATENATE("R10C",'Mapa de Riesgos'!#REF!),"")</f>
        <v>#REF!</v>
      </c>
      <c r="AF55" s="58" t="e">
        <f>IF(AND('Mapa de Riesgos'!#REF!="Muy Baja",'Mapa de Riesgos'!#REF!="Mayor"),CONCATENATE("R10C",'Mapa de Riesgos'!#REF!),"")</f>
        <v>#REF!</v>
      </c>
      <c r="AG55" s="59" t="e">
        <f>IF(AND('Mapa de Riesgos'!#REF!="Muy Baja",'Mapa de Riesgos'!#REF!="Mayor"),CONCATENATE("R10C",'Mapa de Riesgos'!#REF!),"")</f>
        <v>#REF!</v>
      </c>
      <c r="AH55" s="60" t="e">
        <f>IF(AND('Mapa de Riesgos'!#REF!="Muy Baja",'Mapa de Riesgos'!#REF!="Catastrófico"),CONCATENATE("R10C",'Mapa de Riesgos'!#REF!),"")</f>
        <v>#REF!</v>
      </c>
      <c r="AI55" s="61" t="e">
        <f>IF(AND('Mapa de Riesgos'!#REF!="Muy Baja",'Mapa de Riesgos'!#REF!="Catastrófico"),CONCATENATE("R10C",'Mapa de Riesgos'!#REF!),"")</f>
        <v>#REF!</v>
      </c>
      <c r="AJ55" s="61" t="e">
        <f>IF(AND('Mapa de Riesgos'!#REF!="Muy Baja",'Mapa de Riesgos'!#REF!="Catastrófico"),CONCATENATE("R10C",'Mapa de Riesgos'!#REF!),"")</f>
        <v>#REF!</v>
      </c>
      <c r="AK55" s="61" t="e">
        <f>IF(AND('Mapa de Riesgos'!#REF!="Muy Baja",'Mapa de Riesgos'!#REF!="Catastrófico"),CONCATENATE("R10C",'Mapa de Riesgos'!#REF!),"")</f>
        <v>#REF!</v>
      </c>
      <c r="AL55" s="61" t="e">
        <f>IF(AND('Mapa de Riesgos'!#REF!="Muy Baja",'Mapa de Riesgos'!#REF!="Catastrófico"),CONCATENATE("R10C",'Mapa de Riesgos'!#REF!),"")</f>
        <v>#REF!</v>
      </c>
      <c r="AM55" s="62" t="e">
        <f>IF(AND('Mapa de Riesgos'!#REF!="Muy Baja",'Mapa de Riesgos'!#REF!="Catastrófico"),CONCATENATE("R10C",'Mapa de Riesgos'!#REF!),"")</f>
        <v>#REF!</v>
      </c>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row>
    <row r="56" spans="1:80">
      <c r="A56" s="82"/>
      <c r="B56" s="82"/>
      <c r="C56" s="82"/>
      <c r="D56" s="82"/>
      <c r="E56" s="82"/>
      <c r="F56" s="82"/>
      <c r="G56" s="82"/>
      <c r="H56" s="82"/>
      <c r="I56" s="82"/>
      <c r="J56" s="434" t="s">
        <v>196</v>
      </c>
      <c r="K56" s="435"/>
      <c r="L56" s="435"/>
      <c r="M56" s="435"/>
      <c r="N56" s="435"/>
      <c r="O56" s="452"/>
      <c r="P56" s="434" t="s">
        <v>197</v>
      </c>
      <c r="Q56" s="435"/>
      <c r="R56" s="435"/>
      <c r="S56" s="435"/>
      <c r="T56" s="435"/>
      <c r="U56" s="452"/>
      <c r="V56" s="434" t="s">
        <v>198</v>
      </c>
      <c r="W56" s="435"/>
      <c r="X56" s="435"/>
      <c r="Y56" s="435"/>
      <c r="Z56" s="435"/>
      <c r="AA56" s="452"/>
      <c r="AB56" s="434" t="s">
        <v>199</v>
      </c>
      <c r="AC56" s="473"/>
      <c r="AD56" s="435"/>
      <c r="AE56" s="435"/>
      <c r="AF56" s="435"/>
      <c r="AG56" s="452"/>
      <c r="AH56" s="434" t="s">
        <v>200</v>
      </c>
      <c r="AI56" s="435"/>
      <c r="AJ56" s="435"/>
      <c r="AK56" s="435"/>
      <c r="AL56" s="435"/>
      <c r="AM56" s="45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row>
    <row r="57" spans="1:80">
      <c r="A57" s="82"/>
      <c r="B57" s="82"/>
      <c r="C57" s="82"/>
      <c r="D57" s="82"/>
      <c r="E57" s="82"/>
      <c r="F57" s="82"/>
      <c r="G57" s="82"/>
      <c r="H57" s="82"/>
      <c r="I57" s="82"/>
      <c r="J57" s="438"/>
      <c r="K57" s="437"/>
      <c r="L57" s="437"/>
      <c r="M57" s="437"/>
      <c r="N57" s="437"/>
      <c r="O57" s="453"/>
      <c r="P57" s="438"/>
      <c r="Q57" s="437"/>
      <c r="R57" s="437"/>
      <c r="S57" s="437"/>
      <c r="T57" s="437"/>
      <c r="U57" s="453"/>
      <c r="V57" s="438"/>
      <c r="W57" s="437"/>
      <c r="X57" s="437"/>
      <c r="Y57" s="437"/>
      <c r="Z57" s="437"/>
      <c r="AA57" s="453"/>
      <c r="AB57" s="438"/>
      <c r="AC57" s="437"/>
      <c r="AD57" s="437"/>
      <c r="AE57" s="437"/>
      <c r="AF57" s="437"/>
      <c r="AG57" s="453"/>
      <c r="AH57" s="438"/>
      <c r="AI57" s="437"/>
      <c r="AJ57" s="437"/>
      <c r="AK57" s="437"/>
      <c r="AL57" s="437"/>
      <c r="AM57" s="453"/>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2"/>
      <c r="BR57" s="82"/>
      <c r="BS57" s="82"/>
      <c r="BT57" s="82"/>
      <c r="BU57" s="82"/>
      <c r="BV57" s="82"/>
      <c r="BW57" s="82"/>
      <c r="BX57" s="82"/>
      <c r="BY57" s="82"/>
      <c r="BZ57" s="82"/>
      <c r="CA57" s="82"/>
      <c r="CB57" s="82"/>
    </row>
    <row r="58" spans="1:80">
      <c r="A58" s="82"/>
      <c r="B58" s="82"/>
      <c r="C58" s="82"/>
      <c r="D58" s="82"/>
      <c r="E58" s="82"/>
      <c r="F58" s="82"/>
      <c r="G58" s="82"/>
      <c r="H58" s="82"/>
      <c r="I58" s="82"/>
      <c r="J58" s="438"/>
      <c r="K58" s="437"/>
      <c r="L58" s="437"/>
      <c r="M58" s="437"/>
      <c r="N58" s="437"/>
      <c r="O58" s="453"/>
      <c r="P58" s="438"/>
      <c r="Q58" s="437"/>
      <c r="R58" s="437"/>
      <c r="S58" s="437"/>
      <c r="T58" s="437"/>
      <c r="U58" s="453"/>
      <c r="V58" s="438"/>
      <c r="W58" s="437"/>
      <c r="X58" s="437"/>
      <c r="Y58" s="437"/>
      <c r="Z58" s="437"/>
      <c r="AA58" s="453"/>
      <c r="AB58" s="438"/>
      <c r="AC58" s="437"/>
      <c r="AD58" s="437"/>
      <c r="AE58" s="437"/>
      <c r="AF58" s="437"/>
      <c r="AG58" s="453"/>
      <c r="AH58" s="438"/>
      <c r="AI58" s="437"/>
      <c r="AJ58" s="437"/>
      <c r="AK58" s="437"/>
      <c r="AL58" s="437"/>
      <c r="AM58" s="453"/>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row>
    <row r="59" spans="1:80">
      <c r="A59" s="82"/>
      <c r="B59" s="82"/>
      <c r="C59" s="82"/>
      <c r="D59" s="82"/>
      <c r="E59" s="82"/>
      <c r="F59" s="82"/>
      <c r="G59" s="82"/>
      <c r="H59" s="82"/>
      <c r="I59" s="82"/>
      <c r="J59" s="438"/>
      <c r="K59" s="437"/>
      <c r="L59" s="437"/>
      <c r="M59" s="437"/>
      <c r="N59" s="437"/>
      <c r="O59" s="453"/>
      <c r="P59" s="438"/>
      <c r="Q59" s="437"/>
      <c r="R59" s="437"/>
      <c r="S59" s="437"/>
      <c r="T59" s="437"/>
      <c r="U59" s="453"/>
      <c r="V59" s="438"/>
      <c r="W59" s="437"/>
      <c r="X59" s="437"/>
      <c r="Y59" s="437"/>
      <c r="Z59" s="437"/>
      <c r="AA59" s="453"/>
      <c r="AB59" s="438"/>
      <c r="AC59" s="437"/>
      <c r="AD59" s="437"/>
      <c r="AE59" s="437"/>
      <c r="AF59" s="437"/>
      <c r="AG59" s="453"/>
      <c r="AH59" s="438"/>
      <c r="AI59" s="437"/>
      <c r="AJ59" s="437"/>
      <c r="AK59" s="437"/>
      <c r="AL59" s="437"/>
      <c r="AM59" s="453"/>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row>
    <row r="60" spans="1:80">
      <c r="A60" s="82"/>
      <c r="B60" s="82"/>
      <c r="C60" s="82"/>
      <c r="D60" s="82"/>
      <c r="E60" s="82"/>
      <c r="F60" s="82"/>
      <c r="G60" s="82"/>
      <c r="H60" s="82"/>
      <c r="I60" s="82"/>
      <c r="J60" s="438"/>
      <c r="K60" s="437"/>
      <c r="L60" s="437"/>
      <c r="M60" s="437"/>
      <c r="N60" s="437"/>
      <c r="O60" s="453"/>
      <c r="P60" s="438"/>
      <c r="Q60" s="437"/>
      <c r="R60" s="437"/>
      <c r="S60" s="437"/>
      <c r="T60" s="437"/>
      <c r="U60" s="453"/>
      <c r="V60" s="438"/>
      <c r="W60" s="437"/>
      <c r="X60" s="437"/>
      <c r="Y60" s="437"/>
      <c r="Z60" s="437"/>
      <c r="AA60" s="453"/>
      <c r="AB60" s="438"/>
      <c r="AC60" s="437"/>
      <c r="AD60" s="437"/>
      <c r="AE60" s="437"/>
      <c r="AF60" s="437"/>
      <c r="AG60" s="453"/>
      <c r="AH60" s="438"/>
      <c r="AI60" s="437"/>
      <c r="AJ60" s="437"/>
      <c r="AK60" s="437"/>
      <c r="AL60" s="437"/>
      <c r="AM60" s="453"/>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row>
    <row r="61" spans="1:80" ht="15.75" thickBot="1">
      <c r="A61" s="82"/>
      <c r="B61" s="82"/>
      <c r="C61" s="82"/>
      <c r="D61" s="82"/>
      <c r="E61" s="82"/>
      <c r="F61" s="82"/>
      <c r="G61" s="82"/>
      <c r="H61" s="82"/>
      <c r="I61" s="82"/>
      <c r="J61" s="439"/>
      <c r="K61" s="440"/>
      <c r="L61" s="440"/>
      <c r="M61" s="440"/>
      <c r="N61" s="440"/>
      <c r="O61" s="454"/>
      <c r="P61" s="439"/>
      <c r="Q61" s="440"/>
      <c r="R61" s="440"/>
      <c r="S61" s="440"/>
      <c r="T61" s="440"/>
      <c r="U61" s="454"/>
      <c r="V61" s="439"/>
      <c r="W61" s="440"/>
      <c r="X61" s="440"/>
      <c r="Y61" s="440"/>
      <c r="Z61" s="440"/>
      <c r="AA61" s="454"/>
      <c r="AB61" s="439"/>
      <c r="AC61" s="440"/>
      <c r="AD61" s="440"/>
      <c r="AE61" s="440"/>
      <c r="AF61" s="440"/>
      <c r="AG61" s="454"/>
      <c r="AH61" s="439"/>
      <c r="AI61" s="440"/>
      <c r="AJ61" s="440"/>
      <c r="AK61" s="440"/>
      <c r="AL61" s="440"/>
      <c r="AM61" s="454"/>
      <c r="AN61" s="82"/>
      <c r="AO61" s="82"/>
      <c r="AP61" s="82"/>
      <c r="AQ61" s="82"/>
      <c r="AR61" s="82"/>
      <c r="AS61" s="82"/>
      <c r="AT61" s="82"/>
      <c r="AU61" s="82"/>
      <c r="AV61" s="82"/>
      <c r="AW61" s="82"/>
      <c r="AX61" s="8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row>
    <row r="62" spans="1:80">
      <c r="A62" s="82"/>
      <c r="B62" s="82"/>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c r="BD62" s="82"/>
      <c r="BE62" s="82"/>
      <c r="BF62" s="82"/>
      <c r="BG62" s="82"/>
      <c r="BH62" s="82"/>
    </row>
    <row r="63" spans="1:80" ht="15" customHeight="1">
      <c r="A63" s="82"/>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2"/>
      <c r="AV63" s="82"/>
      <c r="AW63" s="82"/>
      <c r="AX63" s="82"/>
      <c r="AY63" s="82"/>
      <c r="AZ63" s="82"/>
      <c r="BA63" s="82"/>
      <c r="BB63" s="82"/>
      <c r="BC63" s="82"/>
      <c r="BD63" s="82"/>
      <c r="BE63" s="82"/>
      <c r="BF63" s="82"/>
      <c r="BG63" s="82"/>
      <c r="BH63" s="82"/>
    </row>
    <row r="64" spans="1:80" ht="15" customHeight="1">
      <c r="A64" s="82"/>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2"/>
      <c r="AV64" s="82"/>
      <c r="AW64" s="82"/>
      <c r="AX64" s="82"/>
      <c r="AY64" s="82"/>
      <c r="AZ64" s="82"/>
      <c r="BA64" s="82"/>
      <c r="BB64" s="82"/>
      <c r="BC64" s="82"/>
      <c r="BD64" s="82"/>
      <c r="BE64" s="82"/>
      <c r="BF64" s="82"/>
      <c r="BG64" s="82"/>
      <c r="BH64" s="82"/>
    </row>
    <row r="65" spans="1:60">
      <c r="A65" s="82"/>
      <c r="B65" s="82"/>
      <c r="C65" s="82"/>
      <c r="D65" s="82"/>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row>
    <row r="66" spans="1:60">
      <c r="A66" s="82"/>
      <c r="B66" s="82"/>
      <c r="C66" s="82"/>
      <c r="D66" s="82"/>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row>
    <row r="67" spans="1:60">
      <c r="A67" s="82"/>
      <c r="B67" s="82"/>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row>
    <row r="68" spans="1:60">
      <c r="A68" s="82"/>
      <c r="B68" s="82"/>
      <c r="C68" s="82"/>
      <c r="D68" s="82"/>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c r="BH68" s="82"/>
    </row>
    <row r="69" spans="1:60">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c r="BD69" s="82"/>
      <c r="BE69" s="82"/>
      <c r="BF69" s="82"/>
      <c r="BG69" s="82"/>
      <c r="BH69" s="82"/>
    </row>
    <row r="70" spans="1:60">
      <c r="A70" s="82"/>
      <c r="B70" s="82"/>
      <c r="C70" s="8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c r="BD70" s="82"/>
      <c r="BE70" s="82"/>
      <c r="BF70" s="82"/>
      <c r="BG70" s="82"/>
      <c r="BH70" s="82"/>
    </row>
    <row r="71" spans="1:60">
      <c r="A71" s="82"/>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row>
    <row r="72" spans="1:60">
      <c r="A72" s="82"/>
      <c r="B72" s="82"/>
      <c r="C72" s="82"/>
      <c r="D72" s="82"/>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c r="BD72" s="82"/>
      <c r="BE72" s="82"/>
      <c r="BF72" s="82"/>
      <c r="BG72" s="82"/>
      <c r="BH72" s="82"/>
    </row>
    <row r="73" spans="1:60">
      <c r="A73" s="82"/>
      <c r="B73" s="82"/>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2"/>
      <c r="BG73" s="82"/>
      <c r="BH73" s="82"/>
    </row>
    <row r="74" spans="1:60">
      <c r="A74" s="82"/>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row>
    <row r="75" spans="1:60">
      <c r="A75" s="82"/>
      <c r="B75" s="82"/>
      <c r="C75" s="82"/>
      <c r="D75" s="82"/>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row>
    <row r="76" spans="1:60">
      <c r="A76" s="82"/>
      <c r="B76" s="82"/>
      <c r="C76" s="8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c r="BD76" s="82"/>
      <c r="BE76" s="82"/>
      <c r="BF76" s="82"/>
      <c r="BG76" s="82"/>
      <c r="BH76" s="82"/>
    </row>
    <row r="77" spans="1:60">
      <c r="A77" s="82"/>
      <c r="B77" s="82"/>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c r="BD77" s="82"/>
      <c r="BE77" s="82"/>
      <c r="BF77" s="82"/>
      <c r="BG77" s="82"/>
      <c r="BH77" s="82"/>
    </row>
    <row r="78" spans="1:60">
      <c r="A78" s="82"/>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82"/>
    </row>
    <row r="79" spans="1:60">
      <c r="A79" s="82"/>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c r="BD79" s="82"/>
      <c r="BE79" s="82"/>
      <c r="BF79" s="82"/>
      <c r="BG79" s="82"/>
      <c r="BH79" s="82"/>
    </row>
    <row r="80" spans="1:60">
      <c r="A80" s="82"/>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c r="BH80" s="82"/>
    </row>
    <row r="81" spans="1:60">
      <c r="A81" s="82"/>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c r="BD81" s="82"/>
      <c r="BE81" s="82"/>
      <c r="BF81" s="82"/>
      <c r="BG81" s="82"/>
      <c r="BH81" s="82"/>
    </row>
    <row r="82" spans="1:60">
      <c r="A82" s="82"/>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row>
    <row r="83" spans="1:60">
      <c r="A83" s="82"/>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row>
    <row r="84" spans="1:60">
      <c r="A84" s="82"/>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c r="BD84" s="82"/>
      <c r="BE84" s="82"/>
      <c r="BF84" s="82"/>
      <c r="BG84" s="82"/>
      <c r="BH84" s="82"/>
    </row>
    <row r="85" spans="1:60">
      <c r="A85" s="82"/>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c r="BH85" s="82"/>
    </row>
    <row r="86" spans="1:60">
      <c r="A86" s="82"/>
      <c r="B86" s="82"/>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c r="BD86" s="82"/>
      <c r="BE86" s="82"/>
      <c r="BF86" s="82"/>
      <c r="BG86" s="82"/>
      <c r="BH86" s="82"/>
    </row>
    <row r="87" spans="1:60">
      <c r="A87" s="82"/>
      <c r="B87" s="82"/>
      <c r="C87" s="82"/>
      <c r="D87" s="82"/>
      <c r="E87" s="82"/>
      <c r="F87" s="82"/>
      <c r="G87" s="82"/>
      <c r="H87" s="82"/>
      <c r="I87" s="82"/>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2"/>
      <c r="AP87" s="82"/>
      <c r="AQ87" s="82"/>
      <c r="AR87" s="82"/>
      <c r="AS87" s="82"/>
      <c r="AT87" s="82"/>
      <c r="AU87" s="82"/>
      <c r="AV87" s="82"/>
      <c r="AW87" s="82"/>
      <c r="AX87" s="82"/>
      <c r="AY87" s="82"/>
      <c r="AZ87" s="82"/>
      <c r="BA87" s="82"/>
      <c r="BB87" s="82"/>
      <c r="BC87" s="82"/>
      <c r="BD87" s="82"/>
      <c r="BE87" s="82"/>
      <c r="BF87" s="82"/>
      <c r="BG87" s="82"/>
      <c r="BH87" s="82"/>
    </row>
    <row r="88" spans="1:60">
      <c r="A88" s="82"/>
      <c r="B88" s="82"/>
      <c r="C88" s="8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2"/>
      <c r="AP88" s="82"/>
      <c r="AQ88" s="82"/>
      <c r="AR88" s="82"/>
      <c r="AS88" s="82"/>
      <c r="AT88" s="82"/>
      <c r="AU88" s="82"/>
      <c r="AV88" s="82"/>
      <c r="AW88" s="82"/>
      <c r="AX88" s="82"/>
      <c r="AY88" s="82"/>
      <c r="AZ88" s="82"/>
      <c r="BA88" s="82"/>
      <c r="BB88" s="82"/>
      <c r="BC88" s="82"/>
      <c r="BD88" s="82"/>
      <c r="BE88" s="82"/>
      <c r="BF88" s="82"/>
      <c r="BG88" s="82"/>
      <c r="BH88" s="82"/>
    </row>
    <row r="89" spans="1:60">
      <c r="A89" s="82"/>
      <c r="B89" s="82"/>
      <c r="C89" s="8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2"/>
      <c r="BC89" s="82"/>
      <c r="BD89" s="82"/>
      <c r="BE89" s="82"/>
      <c r="BF89" s="82"/>
      <c r="BG89" s="82"/>
      <c r="BH89" s="82"/>
    </row>
    <row r="90" spans="1:60">
      <c r="A90" s="82"/>
      <c r="B90" s="82"/>
      <c r="C90" s="82"/>
      <c r="D90" s="82"/>
      <c r="E90" s="82"/>
      <c r="F90" s="82"/>
      <c r="G90" s="82"/>
      <c r="H90" s="82"/>
      <c r="I90" s="82"/>
      <c r="J90" s="82"/>
      <c r="K90" s="82"/>
      <c r="L90" s="82"/>
      <c r="M90" s="82"/>
      <c r="N90" s="82"/>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2"/>
      <c r="AP90" s="82"/>
      <c r="AQ90" s="82"/>
      <c r="AR90" s="82"/>
      <c r="AS90" s="82"/>
      <c r="AT90" s="82"/>
      <c r="AU90" s="82"/>
      <c r="AV90" s="82"/>
      <c r="AW90" s="82"/>
      <c r="AX90" s="82"/>
      <c r="AY90" s="82"/>
      <c r="AZ90" s="82"/>
      <c r="BA90" s="82"/>
      <c r="BB90" s="82"/>
      <c r="BC90" s="82"/>
      <c r="BD90" s="82"/>
      <c r="BE90" s="82"/>
      <c r="BF90" s="82"/>
      <c r="BG90" s="82"/>
      <c r="BH90" s="82"/>
    </row>
    <row r="91" spans="1:60">
      <c r="A91" s="82"/>
      <c r="B91" s="82"/>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2"/>
      <c r="AP91" s="82"/>
      <c r="AQ91" s="82"/>
      <c r="AR91" s="82"/>
      <c r="AS91" s="82"/>
      <c r="AT91" s="82"/>
      <c r="AU91" s="82"/>
      <c r="AV91" s="82"/>
      <c r="AW91" s="82"/>
      <c r="AX91" s="82"/>
      <c r="AY91" s="82"/>
      <c r="AZ91" s="82"/>
      <c r="BA91" s="82"/>
      <c r="BB91" s="82"/>
      <c r="BC91" s="82"/>
      <c r="BD91" s="82"/>
      <c r="BE91" s="82"/>
      <c r="BF91" s="82"/>
      <c r="BG91" s="82"/>
      <c r="BH91" s="82"/>
    </row>
    <row r="92" spans="1:60">
      <c r="A92" s="82"/>
      <c r="B92" s="82"/>
      <c r="C92" s="8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2"/>
      <c r="AP92" s="82"/>
      <c r="AQ92" s="82"/>
      <c r="AR92" s="82"/>
      <c r="AS92" s="82"/>
      <c r="AT92" s="82"/>
      <c r="AU92" s="82"/>
      <c r="AV92" s="82"/>
      <c r="AW92" s="82"/>
      <c r="AX92" s="82"/>
      <c r="AY92" s="82"/>
      <c r="AZ92" s="82"/>
      <c r="BA92" s="82"/>
      <c r="BB92" s="82"/>
      <c r="BC92" s="82"/>
      <c r="BD92" s="82"/>
      <c r="BE92" s="82"/>
      <c r="BF92" s="82"/>
      <c r="BG92" s="82"/>
      <c r="BH92" s="82"/>
    </row>
    <row r="93" spans="1:60">
      <c r="A93" s="82"/>
      <c r="B93" s="82"/>
      <c r="C93" s="82"/>
      <c r="D93" s="82"/>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row>
    <row r="94" spans="1:60">
      <c r="A94" s="82"/>
      <c r="B94" s="82"/>
      <c r="C94" s="82"/>
      <c r="D94" s="82"/>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row>
    <row r="95" spans="1:60">
      <c r="A95" s="82"/>
      <c r="B95" s="82"/>
      <c r="C95" s="82"/>
      <c r="D95" s="82"/>
      <c r="E95" s="82"/>
      <c r="F95" s="82"/>
      <c r="G95" s="82"/>
      <c r="H95" s="82"/>
      <c r="I95" s="82"/>
      <c r="J95" s="82"/>
      <c r="K95" s="82"/>
      <c r="L95" s="82"/>
      <c r="M95" s="82"/>
      <c r="N95" s="82"/>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row>
    <row r="96" spans="1:60">
      <c r="A96" s="82"/>
      <c r="B96" s="82"/>
      <c r="C96" s="8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row>
    <row r="97" spans="1:60">
      <c r="A97" s="82"/>
      <c r="B97" s="82"/>
      <c r="C97" s="82"/>
      <c r="D97" s="82"/>
      <c r="E97" s="82"/>
      <c r="F97" s="82"/>
      <c r="G97" s="82"/>
      <c r="H97" s="82"/>
      <c r="I97" s="82"/>
      <c r="J97" s="82"/>
      <c r="K97" s="82"/>
      <c r="L97" s="82"/>
      <c r="M97" s="82"/>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row>
    <row r="98" spans="1:60">
      <c r="A98" s="82"/>
      <c r="B98" s="82"/>
      <c r="C98" s="82"/>
      <c r="D98" s="82"/>
      <c r="E98" s="82"/>
      <c r="F98" s="82"/>
      <c r="G98" s="82"/>
      <c r="H98" s="82"/>
      <c r="I98" s="82"/>
      <c r="J98" s="82"/>
      <c r="K98" s="82"/>
      <c r="L98" s="82"/>
      <c r="M98" s="82"/>
      <c r="N98" s="82"/>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2"/>
      <c r="AP98" s="82"/>
      <c r="AQ98" s="82"/>
      <c r="AR98" s="82"/>
      <c r="AS98" s="82"/>
      <c r="AT98" s="82"/>
      <c r="AU98" s="82"/>
      <c r="AV98" s="82"/>
      <c r="AW98" s="82"/>
      <c r="AX98" s="82"/>
      <c r="AY98" s="82"/>
      <c r="AZ98" s="82"/>
      <c r="BA98" s="82"/>
      <c r="BB98" s="82"/>
      <c r="BC98" s="82"/>
      <c r="BD98" s="82"/>
      <c r="BE98" s="82"/>
      <c r="BF98" s="82"/>
      <c r="BG98" s="82"/>
      <c r="BH98" s="82"/>
    </row>
    <row r="99" spans="1:60">
      <c r="A99" s="82"/>
      <c r="B99" s="82"/>
      <c r="C99" s="82"/>
      <c r="D99" s="82"/>
      <c r="E99" s="82"/>
      <c r="F99" s="82"/>
      <c r="G99" s="82"/>
      <c r="H99" s="82"/>
      <c r="I99" s="82"/>
      <c r="J99" s="82"/>
      <c r="K99" s="82"/>
      <c r="L99" s="82"/>
      <c r="M99" s="82"/>
      <c r="N99" s="82"/>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2"/>
      <c r="AP99" s="82"/>
      <c r="AQ99" s="82"/>
      <c r="AR99" s="82"/>
      <c r="AS99" s="82"/>
      <c r="AT99" s="82"/>
      <c r="AU99" s="82"/>
      <c r="AV99" s="82"/>
      <c r="AW99" s="82"/>
      <c r="AX99" s="82"/>
      <c r="AY99" s="82"/>
      <c r="AZ99" s="82"/>
      <c r="BA99" s="82"/>
      <c r="BB99" s="82"/>
      <c r="BC99" s="82"/>
      <c r="BD99" s="82"/>
      <c r="BE99" s="82"/>
      <c r="BF99" s="82"/>
      <c r="BG99" s="82"/>
      <c r="BH99" s="82"/>
    </row>
    <row r="100" spans="1:60">
      <c r="A100" s="82"/>
      <c r="B100" s="82"/>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2"/>
      <c r="AP100" s="82"/>
      <c r="AQ100" s="82"/>
      <c r="AR100" s="82"/>
      <c r="AS100" s="82"/>
      <c r="AT100" s="82"/>
      <c r="AU100" s="82"/>
      <c r="AV100" s="82"/>
      <c r="AW100" s="82"/>
      <c r="AX100" s="82"/>
      <c r="AY100" s="82"/>
      <c r="AZ100" s="82"/>
      <c r="BA100" s="82"/>
      <c r="BB100" s="82"/>
      <c r="BC100" s="82"/>
      <c r="BD100" s="82"/>
      <c r="BE100" s="82"/>
      <c r="BF100" s="82"/>
      <c r="BG100" s="82"/>
      <c r="BH100" s="82"/>
    </row>
    <row r="101" spans="1:60">
      <c r="A101" s="82"/>
      <c r="B101" s="82"/>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82"/>
      <c r="AQ101" s="82"/>
      <c r="AR101" s="82"/>
      <c r="AS101" s="82"/>
      <c r="AT101" s="82"/>
      <c r="AU101" s="82"/>
      <c r="AV101" s="82"/>
      <c r="AW101" s="82"/>
      <c r="AX101" s="82"/>
      <c r="AY101" s="82"/>
      <c r="AZ101" s="82"/>
      <c r="BA101" s="82"/>
      <c r="BB101" s="82"/>
      <c r="BC101" s="82"/>
      <c r="BD101" s="82"/>
      <c r="BE101" s="82"/>
      <c r="BF101" s="82"/>
      <c r="BG101" s="82"/>
      <c r="BH101" s="82"/>
    </row>
    <row r="102" spans="1:60">
      <c r="A102" s="82"/>
      <c r="B102" s="82"/>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82"/>
      <c r="AQ102" s="82"/>
      <c r="AR102" s="82"/>
      <c r="AS102" s="82"/>
      <c r="AT102" s="82"/>
      <c r="AU102" s="82"/>
      <c r="AV102" s="82"/>
      <c r="AW102" s="82"/>
      <c r="AX102" s="82"/>
      <c r="AY102" s="82"/>
      <c r="AZ102" s="82"/>
      <c r="BA102" s="82"/>
      <c r="BB102" s="82"/>
      <c r="BC102" s="82"/>
      <c r="BD102" s="82"/>
      <c r="BE102" s="82"/>
      <c r="BF102" s="82"/>
      <c r="BG102" s="82"/>
      <c r="BH102" s="82"/>
    </row>
    <row r="103" spans="1:60">
      <c r="A103" s="82"/>
      <c r="B103" s="82"/>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row>
    <row r="104" spans="1:60">
      <c r="A104" s="82"/>
      <c r="B104" s="82"/>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row>
    <row r="105" spans="1:60">
      <c r="A105" s="82"/>
      <c r="B105" s="82"/>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2"/>
      <c r="AP105" s="82"/>
      <c r="AQ105" s="82"/>
      <c r="AR105" s="82"/>
      <c r="AS105" s="82"/>
      <c r="AT105" s="82"/>
      <c r="AU105" s="82"/>
      <c r="AV105" s="82"/>
      <c r="AW105" s="82"/>
      <c r="AX105" s="82"/>
      <c r="AY105" s="82"/>
      <c r="AZ105" s="82"/>
      <c r="BA105" s="82"/>
      <c r="BB105" s="82"/>
      <c r="BC105" s="82"/>
      <c r="BD105" s="82"/>
      <c r="BE105" s="82"/>
      <c r="BF105" s="82"/>
      <c r="BG105" s="82"/>
      <c r="BH105" s="82"/>
    </row>
    <row r="106" spans="1:60">
      <c r="A106" s="82"/>
      <c r="B106" s="82"/>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2"/>
      <c r="AP106" s="82"/>
      <c r="AQ106" s="82"/>
      <c r="AR106" s="82"/>
      <c r="AS106" s="82"/>
      <c r="AT106" s="82"/>
      <c r="AU106" s="82"/>
      <c r="AV106" s="82"/>
      <c r="AW106" s="82"/>
      <c r="AX106" s="82"/>
      <c r="AY106" s="82"/>
      <c r="AZ106" s="82"/>
      <c r="BA106" s="82"/>
      <c r="BB106" s="82"/>
      <c r="BC106" s="82"/>
      <c r="BD106" s="82"/>
      <c r="BE106" s="82"/>
      <c r="BF106" s="82"/>
      <c r="BG106" s="82"/>
      <c r="BH106" s="82"/>
    </row>
    <row r="107" spans="1:60">
      <c r="A107" s="82"/>
      <c r="B107" s="82"/>
      <c r="C107" s="82"/>
      <c r="D107" s="82"/>
      <c r="E107" s="82"/>
      <c r="F107" s="82"/>
      <c r="G107" s="82"/>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82"/>
      <c r="BC107" s="82"/>
      <c r="BD107" s="82"/>
      <c r="BE107" s="82"/>
      <c r="BF107" s="82"/>
      <c r="BG107" s="82"/>
      <c r="BH107" s="82"/>
    </row>
    <row r="108" spans="1:60">
      <c r="A108" s="82"/>
      <c r="B108" s="82"/>
      <c r="C108" s="82"/>
      <c r="D108" s="82"/>
      <c r="E108" s="82"/>
      <c r="F108" s="82"/>
      <c r="G108" s="82"/>
      <c r="H108" s="82"/>
      <c r="I108" s="82"/>
      <c r="J108" s="82"/>
      <c r="K108" s="82"/>
      <c r="L108" s="82"/>
      <c r="M108" s="82"/>
      <c r="N108" s="82"/>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2"/>
      <c r="AP108" s="82"/>
      <c r="AQ108" s="82"/>
      <c r="AR108" s="82"/>
      <c r="AS108" s="82"/>
      <c r="AT108" s="82"/>
      <c r="AU108" s="82"/>
      <c r="AV108" s="82"/>
      <c r="AW108" s="82"/>
      <c r="AX108" s="82"/>
      <c r="AY108" s="82"/>
      <c r="AZ108" s="82"/>
      <c r="BA108" s="82"/>
      <c r="BB108" s="82"/>
      <c r="BC108" s="82"/>
      <c r="BD108" s="82"/>
      <c r="BE108" s="82"/>
      <c r="BF108" s="82"/>
      <c r="BG108" s="82"/>
      <c r="BH108" s="82"/>
    </row>
    <row r="109" spans="1:60">
      <c r="A109" s="82"/>
      <c r="B109" s="82"/>
      <c r="C109" s="82"/>
      <c r="D109" s="82"/>
      <c r="E109" s="82"/>
      <c r="F109" s="82"/>
      <c r="G109" s="82"/>
      <c r="H109" s="82"/>
      <c r="I109" s="82"/>
      <c r="J109" s="82"/>
      <c r="K109" s="82"/>
      <c r="L109" s="82"/>
      <c r="M109" s="82"/>
      <c r="N109" s="82"/>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2"/>
      <c r="AP109" s="82"/>
      <c r="AQ109" s="82"/>
      <c r="AR109" s="82"/>
      <c r="AS109" s="82"/>
      <c r="AT109" s="82"/>
      <c r="AU109" s="82"/>
      <c r="AV109" s="82"/>
      <c r="AW109" s="82"/>
      <c r="AX109" s="82"/>
      <c r="AY109" s="82"/>
      <c r="AZ109" s="82"/>
      <c r="BA109" s="82"/>
      <c r="BB109" s="82"/>
      <c r="BC109" s="82"/>
      <c r="BD109" s="82"/>
      <c r="BE109" s="82"/>
      <c r="BF109" s="82"/>
      <c r="BG109" s="82"/>
      <c r="BH109" s="82"/>
    </row>
    <row r="110" spans="1:60">
      <c r="A110" s="82"/>
      <c r="B110" s="82"/>
      <c r="C110" s="82"/>
      <c r="D110" s="82"/>
      <c r="E110" s="82"/>
      <c r="F110" s="82"/>
      <c r="G110" s="82"/>
      <c r="H110" s="82"/>
      <c r="I110" s="82"/>
      <c r="J110" s="82"/>
      <c r="K110" s="82"/>
      <c r="L110" s="82"/>
      <c r="M110" s="82"/>
      <c r="N110" s="82"/>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2"/>
      <c r="AP110" s="82"/>
      <c r="AQ110" s="82"/>
      <c r="AR110" s="82"/>
      <c r="AS110" s="82"/>
      <c r="AT110" s="82"/>
      <c r="AU110" s="82"/>
      <c r="AV110" s="82"/>
      <c r="AW110" s="82"/>
      <c r="AX110" s="82"/>
      <c r="AY110" s="82"/>
      <c r="AZ110" s="82"/>
      <c r="BA110" s="82"/>
      <c r="BB110" s="82"/>
      <c r="BC110" s="82"/>
      <c r="BD110" s="82"/>
      <c r="BE110" s="82"/>
      <c r="BF110" s="82"/>
      <c r="BG110" s="82"/>
      <c r="BH110" s="82"/>
    </row>
    <row r="111" spans="1:60">
      <c r="A111" s="82"/>
      <c r="B111" s="82"/>
      <c r="C111" s="82"/>
      <c r="D111" s="82"/>
      <c r="E111" s="82"/>
      <c r="F111" s="82"/>
      <c r="G111" s="82"/>
      <c r="H111" s="82"/>
      <c r="I111" s="82"/>
      <c r="J111" s="82"/>
      <c r="K111" s="82"/>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82"/>
      <c r="BF111" s="82"/>
      <c r="BG111" s="82"/>
      <c r="BH111" s="82"/>
    </row>
    <row r="112" spans="1:60">
      <c r="A112" s="82"/>
      <c r="B112" s="82"/>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2"/>
      <c r="AP112" s="82"/>
      <c r="AQ112" s="82"/>
      <c r="AR112" s="82"/>
      <c r="AS112" s="82"/>
      <c r="AT112" s="82"/>
      <c r="AU112" s="82"/>
      <c r="AV112" s="82"/>
      <c r="AW112" s="82"/>
      <c r="AX112" s="82"/>
      <c r="AY112" s="82"/>
      <c r="AZ112" s="82"/>
      <c r="BA112" s="82"/>
      <c r="BB112" s="82"/>
      <c r="BC112" s="82"/>
      <c r="BD112" s="82"/>
      <c r="BE112" s="82"/>
      <c r="BF112" s="82"/>
      <c r="BG112" s="82"/>
      <c r="BH112" s="82"/>
    </row>
    <row r="113" spans="1:60">
      <c r="A113" s="82"/>
      <c r="B113" s="82"/>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2"/>
      <c r="AP113" s="82"/>
      <c r="AQ113" s="82"/>
      <c r="AR113" s="82"/>
      <c r="AS113" s="82"/>
      <c r="AT113" s="82"/>
      <c r="AU113" s="82"/>
      <c r="AV113" s="82"/>
      <c r="AW113" s="82"/>
      <c r="AX113" s="82"/>
      <c r="AY113" s="82"/>
      <c r="AZ113" s="82"/>
      <c r="BA113" s="82"/>
      <c r="BB113" s="82"/>
      <c r="BC113" s="82"/>
      <c r="BD113" s="82"/>
      <c r="BE113" s="82"/>
      <c r="BF113" s="82"/>
      <c r="BG113" s="82"/>
      <c r="BH113" s="82"/>
    </row>
    <row r="114" spans="1:60">
      <c r="A114" s="82"/>
      <c r="B114" s="82"/>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2"/>
      <c r="AP114" s="82"/>
      <c r="AQ114" s="82"/>
      <c r="AR114" s="82"/>
      <c r="AS114" s="82"/>
      <c r="AT114" s="82"/>
      <c r="AU114" s="82"/>
      <c r="AV114" s="82"/>
      <c r="AW114" s="82"/>
      <c r="AX114" s="82"/>
      <c r="AY114" s="82"/>
      <c r="AZ114" s="82"/>
      <c r="BA114" s="82"/>
      <c r="BB114" s="82"/>
      <c r="BC114" s="82"/>
      <c r="BD114" s="82"/>
      <c r="BE114" s="82"/>
      <c r="BF114" s="82"/>
      <c r="BG114" s="82"/>
      <c r="BH114" s="82"/>
    </row>
    <row r="115" spans="1:60">
      <c r="A115" s="82"/>
      <c r="B115" s="82"/>
      <c r="C115" s="82"/>
      <c r="D115" s="82"/>
      <c r="E115" s="82"/>
      <c r="F115" s="82"/>
      <c r="G115" s="82"/>
      <c r="H115" s="82"/>
      <c r="I115" s="82"/>
      <c r="J115" s="82"/>
      <c r="K115" s="82"/>
      <c r="L115" s="82"/>
      <c r="M115" s="82"/>
      <c r="N115" s="82"/>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2"/>
      <c r="AP115" s="82"/>
      <c r="AQ115" s="82"/>
      <c r="AR115" s="82"/>
      <c r="AS115" s="82"/>
      <c r="AT115" s="82"/>
      <c r="AU115" s="82"/>
      <c r="AV115" s="82"/>
      <c r="AW115" s="82"/>
      <c r="AX115" s="82"/>
      <c r="AY115" s="82"/>
      <c r="AZ115" s="82"/>
      <c r="BA115" s="82"/>
      <c r="BB115" s="82"/>
      <c r="BC115" s="82"/>
      <c r="BD115" s="82"/>
      <c r="BE115" s="82"/>
      <c r="BF115" s="82"/>
      <c r="BG115" s="82"/>
      <c r="BH115" s="82"/>
    </row>
    <row r="116" spans="1:60">
      <c r="A116" s="82"/>
      <c r="B116" s="82"/>
      <c r="C116" s="82"/>
      <c r="D116" s="82"/>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82"/>
      <c r="BE116" s="82"/>
      <c r="BF116" s="82"/>
      <c r="BG116" s="82"/>
      <c r="BH116" s="82"/>
    </row>
    <row r="117" spans="1:60">
      <c r="A117" s="82"/>
      <c r="B117" s="82"/>
      <c r="C117" s="82"/>
      <c r="D117" s="82"/>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82"/>
      <c r="BE117" s="82"/>
      <c r="BF117" s="82"/>
      <c r="BG117" s="82"/>
      <c r="BH117" s="82"/>
    </row>
    <row r="118" spans="1:60">
      <c r="A118" s="82"/>
      <c r="B118" s="82"/>
      <c r="C118" s="82"/>
      <c r="D118" s="82"/>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82"/>
      <c r="BF118" s="82"/>
      <c r="BG118" s="82"/>
      <c r="BH118" s="82"/>
    </row>
    <row r="119" spans="1:60">
      <c r="A119" s="82"/>
      <c r="B119" s="82"/>
      <c r="C119" s="82"/>
      <c r="D119" s="82"/>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82"/>
      <c r="BF119" s="82"/>
      <c r="BG119" s="82"/>
      <c r="BH119" s="82"/>
    </row>
    <row r="120" spans="1:60">
      <c r="A120" s="82"/>
      <c r="B120" s="82"/>
      <c r="C120" s="82"/>
      <c r="D120" s="82"/>
      <c r="E120" s="82"/>
      <c r="F120" s="82"/>
      <c r="G120" s="82"/>
      <c r="H120" s="82"/>
      <c r="I120" s="82"/>
      <c r="J120" s="82"/>
      <c r="K120" s="82"/>
      <c r="L120" s="82"/>
      <c r="M120" s="82"/>
      <c r="N120" s="82"/>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2"/>
      <c r="AP120" s="82"/>
      <c r="AQ120" s="82"/>
      <c r="AR120" s="82"/>
      <c r="AS120" s="82"/>
      <c r="AT120" s="82"/>
      <c r="AU120" s="82"/>
      <c r="AV120" s="82"/>
      <c r="AW120" s="82"/>
      <c r="AX120" s="82"/>
      <c r="AY120" s="82"/>
      <c r="AZ120" s="82"/>
      <c r="BA120" s="82"/>
      <c r="BB120" s="82"/>
      <c r="BC120" s="82"/>
      <c r="BD120" s="82"/>
      <c r="BE120" s="82"/>
      <c r="BF120" s="82"/>
      <c r="BG120" s="82"/>
      <c r="BH120" s="82"/>
    </row>
    <row r="121" spans="1:60">
      <c r="A121" s="82"/>
      <c r="B121" s="82"/>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2"/>
      <c r="AP121" s="82"/>
      <c r="AQ121" s="82"/>
      <c r="AR121" s="82"/>
      <c r="AS121" s="82"/>
      <c r="AT121" s="82"/>
      <c r="AU121" s="82"/>
      <c r="AV121" s="82"/>
      <c r="AW121" s="82"/>
      <c r="AX121" s="82"/>
      <c r="AY121" s="82"/>
      <c r="AZ121" s="82"/>
      <c r="BA121" s="82"/>
      <c r="BB121" s="82"/>
      <c r="BC121" s="82"/>
      <c r="BD121" s="82"/>
      <c r="BE121" s="82"/>
      <c r="BF121" s="82"/>
      <c r="BG121" s="82"/>
      <c r="BH121" s="82"/>
    </row>
    <row r="122" spans="1:60">
      <c r="A122" s="82"/>
      <c r="B122" s="82"/>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2"/>
      <c r="AP122" s="82"/>
      <c r="AQ122" s="82"/>
      <c r="AR122" s="82"/>
      <c r="AS122" s="82"/>
      <c r="AT122" s="82"/>
      <c r="AU122" s="82"/>
      <c r="AV122" s="82"/>
      <c r="AW122" s="82"/>
      <c r="AX122" s="82"/>
      <c r="AY122" s="82"/>
      <c r="AZ122" s="82"/>
      <c r="BA122" s="82"/>
      <c r="BB122" s="82"/>
      <c r="BC122" s="82"/>
      <c r="BD122" s="82"/>
      <c r="BE122" s="82"/>
      <c r="BF122" s="82"/>
      <c r="BG122" s="82"/>
      <c r="BH122" s="82"/>
    </row>
    <row r="123" spans="1:60">
      <c r="A123" s="82"/>
      <c r="B123" s="82"/>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2"/>
      <c r="AP123" s="82"/>
      <c r="AQ123" s="82"/>
      <c r="AR123" s="82"/>
      <c r="AS123" s="82"/>
      <c r="AT123" s="82"/>
      <c r="AU123" s="82"/>
      <c r="AV123" s="82"/>
      <c r="AW123" s="82"/>
      <c r="AX123" s="82"/>
      <c r="AY123" s="82"/>
      <c r="AZ123" s="82"/>
      <c r="BA123" s="82"/>
      <c r="BB123" s="82"/>
      <c r="BC123" s="82"/>
      <c r="BD123" s="82"/>
      <c r="BE123" s="82"/>
      <c r="BF123" s="82"/>
      <c r="BG123" s="82"/>
      <c r="BH123" s="82"/>
    </row>
    <row r="124" spans="1:60">
      <c r="A124" s="82"/>
      <c r="B124" s="82"/>
      <c r="C124" s="82"/>
      <c r="D124" s="82"/>
      <c r="E124" s="82"/>
      <c r="F124" s="82"/>
      <c r="G124" s="82"/>
      <c r="H124" s="82"/>
      <c r="I124" s="82"/>
      <c r="J124" s="82"/>
      <c r="K124" s="82"/>
      <c r="L124" s="82"/>
      <c r="M124" s="82"/>
      <c r="N124" s="82"/>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2"/>
      <c r="AP124" s="82"/>
      <c r="AQ124" s="82"/>
      <c r="AR124" s="82"/>
      <c r="AS124" s="82"/>
      <c r="AT124" s="82"/>
      <c r="AU124" s="82"/>
      <c r="AV124" s="82"/>
      <c r="AW124" s="82"/>
      <c r="AX124" s="82"/>
      <c r="AY124" s="82"/>
      <c r="AZ124" s="82"/>
      <c r="BA124" s="82"/>
      <c r="BB124" s="82"/>
      <c r="BC124" s="82"/>
      <c r="BD124" s="82"/>
      <c r="BE124" s="82"/>
      <c r="BF124" s="82"/>
      <c r="BG124" s="82"/>
      <c r="BH124" s="82"/>
    </row>
    <row r="125" spans="1:60">
      <c r="A125" s="82"/>
      <c r="B125" s="82"/>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82"/>
      <c r="BF125" s="82"/>
      <c r="BG125" s="82"/>
      <c r="BH125" s="82"/>
    </row>
    <row r="126" spans="1:60">
      <c r="A126" s="82"/>
      <c r="B126" s="82"/>
      <c r="C126" s="82"/>
      <c r="D126" s="82"/>
      <c r="E126" s="82"/>
      <c r="F126" s="82"/>
      <c r="G126" s="82"/>
      <c r="H126" s="82"/>
      <c r="I126" s="82"/>
      <c r="J126" s="82"/>
      <c r="K126" s="82"/>
      <c r="L126" s="82"/>
      <c r="M126" s="82"/>
      <c r="N126" s="82"/>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2"/>
      <c r="AP126" s="82"/>
      <c r="AQ126" s="82"/>
      <c r="AR126" s="82"/>
      <c r="AS126" s="82"/>
      <c r="AT126" s="82"/>
      <c r="AU126" s="82"/>
      <c r="AV126" s="82"/>
      <c r="AW126" s="82"/>
      <c r="AX126" s="82"/>
      <c r="AY126" s="82"/>
      <c r="AZ126" s="82"/>
      <c r="BA126" s="82"/>
      <c r="BB126" s="82"/>
      <c r="BC126" s="82"/>
      <c r="BD126" s="82"/>
      <c r="BE126" s="82"/>
      <c r="BF126" s="82"/>
      <c r="BG126" s="82"/>
      <c r="BH126" s="82"/>
    </row>
    <row r="127" spans="1:60">
      <c r="A127" s="82"/>
      <c r="B127" s="82"/>
      <c r="C127" s="82"/>
      <c r="D127" s="82"/>
      <c r="E127" s="82"/>
      <c r="F127" s="82"/>
      <c r="G127" s="82"/>
      <c r="H127" s="82"/>
      <c r="I127" s="82"/>
      <c r="J127" s="82"/>
      <c r="K127" s="82"/>
      <c r="L127" s="82"/>
      <c r="M127" s="82"/>
      <c r="N127" s="82"/>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2"/>
      <c r="AP127" s="82"/>
      <c r="AQ127" s="82"/>
      <c r="AR127" s="82"/>
      <c r="AS127" s="82"/>
      <c r="AT127" s="82"/>
      <c r="AU127" s="82"/>
      <c r="AV127" s="82"/>
      <c r="AW127" s="82"/>
      <c r="AX127" s="82"/>
      <c r="AY127" s="82"/>
      <c r="AZ127" s="82"/>
      <c r="BA127" s="82"/>
      <c r="BB127" s="82"/>
      <c r="BC127" s="82"/>
      <c r="BD127" s="82"/>
      <c r="BE127" s="82"/>
      <c r="BF127" s="82"/>
      <c r="BG127" s="82"/>
      <c r="BH127" s="82"/>
    </row>
    <row r="128" spans="1:60">
      <c r="A128" s="82"/>
      <c r="B128" s="82"/>
      <c r="C128" s="82"/>
      <c r="D128" s="82"/>
      <c r="E128" s="82"/>
      <c r="F128" s="82"/>
      <c r="G128" s="82"/>
      <c r="H128" s="82"/>
      <c r="I128" s="82"/>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2"/>
      <c r="AP128" s="82"/>
      <c r="AQ128" s="82"/>
      <c r="AR128" s="82"/>
      <c r="AS128" s="82"/>
      <c r="AT128" s="82"/>
      <c r="AU128" s="82"/>
      <c r="AV128" s="82"/>
      <c r="AW128" s="82"/>
      <c r="AX128" s="82"/>
      <c r="AY128" s="82"/>
      <c r="AZ128" s="82"/>
      <c r="BA128" s="82"/>
      <c r="BB128" s="82"/>
      <c r="BC128" s="82"/>
      <c r="BD128" s="82"/>
      <c r="BE128" s="82"/>
      <c r="BF128" s="82"/>
      <c r="BG128" s="82"/>
      <c r="BH128" s="82"/>
    </row>
    <row r="129" spans="1:60">
      <c r="A129" s="82"/>
      <c r="B129" s="82"/>
      <c r="C129" s="82"/>
      <c r="D129" s="82"/>
      <c r="E129" s="82"/>
      <c r="F129" s="82"/>
      <c r="G129" s="82"/>
      <c r="H129" s="82"/>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2"/>
      <c r="AP129" s="82"/>
      <c r="AQ129" s="82"/>
      <c r="AR129" s="82"/>
      <c r="AS129" s="82"/>
      <c r="AT129" s="82"/>
      <c r="AU129" s="82"/>
      <c r="AV129" s="82"/>
      <c r="AW129" s="82"/>
      <c r="AX129" s="82"/>
      <c r="AY129" s="82"/>
      <c r="AZ129" s="82"/>
      <c r="BA129" s="82"/>
      <c r="BB129" s="82"/>
      <c r="BC129" s="82"/>
      <c r="BD129" s="82"/>
      <c r="BE129" s="82"/>
      <c r="BF129" s="82"/>
      <c r="BG129" s="82"/>
      <c r="BH129" s="82"/>
    </row>
    <row r="130" spans="1:60">
      <c r="A130" s="82"/>
      <c r="B130" s="82"/>
      <c r="C130" s="82"/>
      <c r="D130" s="82"/>
      <c r="E130" s="82"/>
      <c r="F130" s="82"/>
      <c r="G130" s="82"/>
      <c r="H130" s="82"/>
      <c r="I130" s="82"/>
      <c r="J130" s="82"/>
      <c r="K130" s="82"/>
      <c r="L130" s="82"/>
      <c r="M130" s="82"/>
      <c r="N130" s="82"/>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2"/>
      <c r="AP130" s="82"/>
      <c r="AQ130" s="82"/>
      <c r="AR130" s="82"/>
      <c r="AS130" s="82"/>
      <c r="AT130" s="82"/>
      <c r="AU130" s="82"/>
      <c r="AV130" s="82"/>
      <c r="AW130" s="82"/>
      <c r="AX130" s="82"/>
      <c r="AY130" s="82"/>
      <c r="AZ130" s="82"/>
      <c r="BA130" s="82"/>
      <c r="BB130" s="82"/>
      <c r="BC130" s="82"/>
      <c r="BD130" s="82"/>
      <c r="BE130" s="82"/>
      <c r="BF130" s="82"/>
      <c r="BG130" s="82"/>
      <c r="BH130" s="82"/>
    </row>
    <row r="131" spans="1:60">
      <c r="A131" s="82"/>
      <c r="B131" s="82"/>
      <c r="C131" s="82"/>
      <c r="D131" s="82"/>
      <c r="E131" s="82"/>
      <c r="F131" s="82"/>
      <c r="G131" s="82"/>
      <c r="H131" s="82"/>
      <c r="I131" s="82"/>
      <c r="J131" s="82"/>
      <c r="K131" s="82"/>
      <c r="L131" s="82"/>
      <c r="M131" s="82"/>
      <c r="N131" s="82"/>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2"/>
      <c r="AP131" s="82"/>
      <c r="AQ131" s="82"/>
      <c r="AR131" s="82"/>
      <c r="AS131" s="82"/>
      <c r="AT131" s="82"/>
      <c r="AU131" s="82"/>
      <c r="AV131" s="82"/>
      <c r="AW131" s="82"/>
      <c r="AX131" s="82"/>
      <c r="AY131" s="82"/>
      <c r="AZ131" s="82"/>
      <c r="BA131" s="82"/>
      <c r="BB131" s="82"/>
      <c r="BC131" s="82"/>
      <c r="BD131" s="82"/>
      <c r="BE131" s="82"/>
      <c r="BF131" s="82"/>
      <c r="BG131" s="82"/>
      <c r="BH131" s="82"/>
    </row>
    <row r="132" spans="1:60">
      <c r="A132" s="82"/>
      <c r="B132" s="82"/>
      <c r="C132" s="82"/>
      <c r="D132" s="82"/>
      <c r="E132" s="82"/>
      <c r="F132" s="82"/>
      <c r="G132" s="82"/>
      <c r="H132" s="82"/>
      <c r="I132" s="82"/>
      <c r="J132" s="82"/>
      <c r="K132" s="82"/>
      <c r="L132" s="82"/>
      <c r="M132" s="82"/>
      <c r="N132" s="82"/>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2"/>
      <c r="AP132" s="82"/>
      <c r="AQ132" s="82"/>
      <c r="AR132" s="82"/>
      <c r="AS132" s="82"/>
      <c r="AT132" s="82"/>
      <c r="AU132" s="82"/>
      <c r="AV132" s="82"/>
      <c r="AW132" s="82"/>
      <c r="AX132" s="82"/>
      <c r="AY132" s="82"/>
      <c r="AZ132" s="82"/>
      <c r="BA132" s="82"/>
      <c r="BB132" s="82"/>
      <c r="BC132" s="82"/>
      <c r="BD132" s="82"/>
      <c r="BE132" s="82"/>
      <c r="BF132" s="82"/>
      <c r="BG132" s="82"/>
      <c r="BH132" s="82"/>
    </row>
    <row r="133" spans="1:60">
      <c r="A133" s="82"/>
      <c r="B133" s="82"/>
      <c r="C133" s="82"/>
      <c r="D133" s="82"/>
      <c r="E133" s="82"/>
      <c r="F133" s="82"/>
      <c r="G133" s="82"/>
      <c r="H133" s="82"/>
      <c r="I133" s="82"/>
      <c r="J133" s="82"/>
      <c r="K133" s="82"/>
      <c r="L133" s="82"/>
      <c r="M133" s="82"/>
      <c r="N133" s="82"/>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2"/>
      <c r="AP133" s="82"/>
      <c r="AQ133" s="82"/>
      <c r="AR133" s="82"/>
      <c r="AS133" s="82"/>
      <c r="AT133" s="82"/>
      <c r="AU133" s="82"/>
      <c r="AV133" s="82"/>
      <c r="AW133" s="82"/>
      <c r="AX133" s="82"/>
      <c r="AY133" s="82"/>
      <c r="AZ133" s="82"/>
      <c r="BA133" s="82"/>
      <c r="BB133" s="82"/>
      <c r="BC133" s="82"/>
      <c r="BD133" s="82"/>
      <c r="BE133" s="82"/>
      <c r="BF133" s="82"/>
      <c r="BG133" s="82"/>
      <c r="BH133" s="82"/>
    </row>
    <row r="134" spans="1:60">
      <c r="A134" s="82"/>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2"/>
      <c r="AU134" s="82"/>
      <c r="AV134" s="82"/>
      <c r="AW134" s="82"/>
      <c r="AX134" s="82"/>
      <c r="AY134" s="82"/>
      <c r="AZ134" s="82"/>
      <c r="BA134" s="82"/>
      <c r="BB134" s="82"/>
      <c r="BC134" s="82"/>
      <c r="BD134" s="82"/>
      <c r="BE134" s="82"/>
      <c r="BF134" s="82"/>
      <c r="BG134" s="82"/>
      <c r="BH134" s="82"/>
    </row>
    <row r="135" spans="1:60">
      <c r="A135" s="82"/>
      <c r="B135" s="82"/>
      <c r="C135" s="82"/>
      <c r="D135" s="82"/>
      <c r="E135" s="82"/>
      <c r="F135" s="82"/>
      <c r="G135" s="82"/>
      <c r="H135" s="82"/>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2"/>
      <c r="AP135" s="82"/>
      <c r="AQ135" s="82"/>
      <c r="AR135" s="82"/>
      <c r="AS135" s="82"/>
      <c r="AT135" s="82"/>
      <c r="AU135" s="82"/>
      <c r="AV135" s="82"/>
      <c r="AW135" s="82"/>
      <c r="AX135" s="82"/>
      <c r="AY135" s="82"/>
      <c r="AZ135" s="82"/>
      <c r="BA135" s="82"/>
      <c r="BB135" s="82"/>
      <c r="BC135" s="82"/>
      <c r="BD135" s="82"/>
      <c r="BE135" s="82"/>
      <c r="BF135" s="82"/>
      <c r="BG135" s="82"/>
      <c r="BH135" s="82"/>
    </row>
    <row r="136" spans="1:60">
      <c r="A136" s="82"/>
      <c r="B136" s="82"/>
      <c r="C136" s="82"/>
      <c r="D136" s="82"/>
      <c r="E136" s="82"/>
      <c r="F136" s="82"/>
      <c r="G136" s="82"/>
      <c r="H136" s="82"/>
      <c r="I136" s="82"/>
      <c r="J136" s="82"/>
      <c r="K136" s="82"/>
      <c r="L136" s="82"/>
      <c r="M136" s="82"/>
      <c r="N136" s="82"/>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2"/>
      <c r="AP136" s="82"/>
      <c r="AQ136" s="82"/>
      <c r="AR136" s="82"/>
      <c r="AS136" s="82"/>
      <c r="AT136" s="82"/>
      <c r="AU136" s="82"/>
      <c r="AV136" s="82"/>
      <c r="AW136" s="82"/>
      <c r="AX136" s="82"/>
      <c r="AY136" s="82"/>
      <c r="AZ136" s="82"/>
      <c r="BA136" s="82"/>
      <c r="BB136" s="82"/>
      <c r="BC136" s="82"/>
      <c r="BD136" s="82"/>
      <c r="BE136" s="82"/>
      <c r="BF136" s="82"/>
      <c r="BG136" s="82"/>
      <c r="BH136" s="82"/>
    </row>
    <row r="137" spans="1:60">
      <c r="A137" s="82"/>
      <c r="B137" s="82"/>
      <c r="C137" s="82"/>
      <c r="D137" s="82"/>
      <c r="E137" s="82"/>
      <c r="F137" s="82"/>
      <c r="G137" s="82"/>
      <c r="H137" s="82"/>
      <c r="I137" s="82"/>
      <c r="J137" s="82"/>
      <c r="K137" s="82"/>
      <c r="L137" s="82"/>
      <c r="M137" s="82"/>
      <c r="N137" s="82"/>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2"/>
      <c r="AP137" s="82"/>
      <c r="AQ137" s="82"/>
      <c r="AR137" s="82"/>
      <c r="AS137" s="82"/>
      <c r="AT137" s="82"/>
      <c r="AU137" s="82"/>
      <c r="AV137" s="82"/>
      <c r="AW137" s="82"/>
      <c r="AX137" s="82"/>
      <c r="AY137" s="82"/>
      <c r="AZ137" s="82"/>
      <c r="BA137" s="82"/>
      <c r="BB137" s="82"/>
      <c r="BC137" s="82"/>
      <c r="BD137" s="82"/>
      <c r="BE137" s="82"/>
      <c r="BF137" s="82"/>
      <c r="BG137" s="82"/>
      <c r="BH137" s="82"/>
    </row>
    <row r="138" spans="1:60">
      <c r="A138" s="82"/>
      <c r="B138" s="82"/>
      <c r="C138" s="82"/>
      <c r="D138" s="82"/>
      <c r="E138" s="82"/>
      <c r="F138" s="82"/>
      <c r="G138" s="82"/>
      <c r="H138" s="82"/>
      <c r="I138" s="82"/>
      <c r="J138" s="82"/>
      <c r="K138" s="82"/>
      <c r="L138" s="82"/>
      <c r="M138" s="82"/>
      <c r="N138" s="82"/>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2"/>
      <c r="AP138" s="82"/>
      <c r="AQ138" s="82"/>
      <c r="AR138" s="82"/>
      <c r="AS138" s="82"/>
      <c r="AT138" s="82"/>
      <c r="AU138" s="82"/>
      <c r="AV138" s="82"/>
      <c r="AW138" s="82"/>
      <c r="AX138" s="82"/>
      <c r="AY138" s="82"/>
      <c r="AZ138" s="82"/>
      <c r="BA138" s="82"/>
      <c r="BB138" s="82"/>
      <c r="BC138" s="82"/>
      <c r="BD138" s="82"/>
      <c r="BE138" s="82"/>
      <c r="BF138" s="82"/>
      <c r="BG138" s="82"/>
      <c r="BH138" s="82"/>
    </row>
    <row r="139" spans="1:60">
      <c r="A139" s="82"/>
      <c r="B139" s="82"/>
      <c r="C139" s="82"/>
      <c r="D139" s="82"/>
      <c r="E139" s="82"/>
      <c r="F139" s="82"/>
      <c r="G139" s="82"/>
      <c r="H139" s="82"/>
      <c r="I139" s="82"/>
      <c r="J139" s="82"/>
      <c r="K139" s="82"/>
      <c r="L139" s="82"/>
      <c r="M139" s="82"/>
      <c r="N139" s="82"/>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2"/>
      <c r="AP139" s="82"/>
      <c r="AQ139" s="82"/>
      <c r="AR139" s="82"/>
      <c r="AS139" s="82"/>
      <c r="AT139" s="82"/>
      <c r="AU139" s="82"/>
      <c r="AV139" s="82"/>
      <c r="AW139" s="82"/>
      <c r="AX139" s="82"/>
      <c r="AY139" s="82"/>
      <c r="AZ139" s="82"/>
      <c r="BA139" s="82"/>
      <c r="BB139" s="82"/>
      <c r="BC139" s="82"/>
      <c r="BD139" s="82"/>
      <c r="BE139" s="82"/>
      <c r="BF139" s="82"/>
      <c r="BG139" s="82"/>
      <c r="BH139" s="82"/>
    </row>
    <row r="140" spans="1:60">
      <c r="A140" s="82"/>
      <c r="B140" s="82"/>
      <c r="C140" s="82"/>
      <c r="D140" s="82"/>
      <c r="E140" s="82"/>
      <c r="F140" s="82"/>
      <c r="G140" s="82"/>
      <c r="H140" s="82"/>
      <c r="I140" s="82"/>
      <c r="J140" s="82"/>
      <c r="K140" s="82"/>
      <c r="L140" s="82"/>
      <c r="M140" s="82"/>
      <c r="N140" s="82"/>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2"/>
      <c r="AP140" s="82"/>
      <c r="AQ140" s="82"/>
      <c r="AR140" s="82"/>
      <c r="AS140" s="82"/>
      <c r="AT140" s="82"/>
      <c r="AU140" s="82"/>
      <c r="AV140" s="82"/>
      <c r="AW140" s="82"/>
      <c r="AX140" s="82"/>
      <c r="AY140" s="82"/>
      <c r="AZ140" s="82"/>
      <c r="BA140" s="82"/>
      <c r="BB140" s="82"/>
      <c r="BC140" s="82"/>
      <c r="BD140" s="82"/>
      <c r="BE140" s="82"/>
      <c r="BF140" s="82"/>
      <c r="BG140" s="82"/>
      <c r="BH140" s="82"/>
    </row>
    <row r="141" spans="1:60">
      <c r="A141" s="82"/>
      <c r="B141" s="82"/>
      <c r="C141" s="82"/>
      <c r="D141" s="82"/>
      <c r="E141" s="82"/>
      <c r="F141" s="82"/>
      <c r="G141" s="82"/>
      <c r="H141" s="82"/>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2"/>
      <c r="AP141" s="82"/>
      <c r="AQ141" s="82"/>
      <c r="AR141" s="82"/>
      <c r="AS141" s="82"/>
      <c r="AT141" s="82"/>
      <c r="AU141" s="82"/>
      <c r="AV141" s="82"/>
      <c r="AW141" s="82"/>
      <c r="AX141" s="82"/>
      <c r="AY141" s="82"/>
      <c r="AZ141" s="82"/>
      <c r="BA141" s="82"/>
      <c r="BB141" s="82"/>
      <c r="BC141" s="82"/>
      <c r="BD141" s="82"/>
      <c r="BE141" s="82"/>
      <c r="BF141" s="82"/>
      <c r="BG141" s="82"/>
      <c r="BH141" s="82"/>
    </row>
    <row r="142" spans="1:60">
      <c r="A142" s="82"/>
      <c r="B142" s="82"/>
      <c r="C142" s="82"/>
      <c r="D142" s="82"/>
      <c r="E142" s="82"/>
      <c r="F142" s="82"/>
      <c r="G142" s="82"/>
      <c r="H142" s="82"/>
      <c r="I142" s="82"/>
      <c r="J142" s="82"/>
      <c r="K142" s="82"/>
      <c r="L142" s="82"/>
      <c r="M142" s="82"/>
      <c r="N142" s="82"/>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2"/>
      <c r="AP142" s="82"/>
      <c r="AQ142" s="82"/>
      <c r="AR142" s="82"/>
      <c r="AS142" s="82"/>
      <c r="AT142" s="82"/>
      <c r="AU142" s="82"/>
      <c r="AV142" s="82"/>
      <c r="AW142" s="82"/>
      <c r="AX142" s="82"/>
      <c r="AY142" s="82"/>
      <c r="AZ142" s="82"/>
      <c r="BA142" s="82"/>
      <c r="BB142" s="82"/>
      <c r="BC142" s="82"/>
      <c r="BD142" s="82"/>
      <c r="BE142" s="82"/>
      <c r="BF142" s="82"/>
      <c r="BG142" s="82"/>
      <c r="BH142" s="82"/>
    </row>
    <row r="143" spans="1:60">
      <c r="A143" s="82"/>
      <c r="B143" s="82"/>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2"/>
      <c r="AP143" s="82"/>
      <c r="AQ143" s="82"/>
      <c r="AR143" s="82"/>
      <c r="AS143" s="82"/>
      <c r="AT143" s="82"/>
      <c r="AU143" s="82"/>
      <c r="AV143" s="82"/>
      <c r="AW143" s="82"/>
      <c r="AX143" s="82"/>
      <c r="AY143" s="82"/>
      <c r="AZ143" s="82"/>
      <c r="BA143" s="82"/>
      <c r="BB143" s="82"/>
      <c r="BC143" s="82"/>
      <c r="BD143" s="82"/>
      <c r="BE143" s="82"/>
      <c r="BF143" s="82"/>
      <c r="BG143" s="82"/>
      <c r="BH143" s="82"/>
    </row>
    <row r="144" spans="1:60">
      <c r="A144" s="82"/>
      <c r="B144" s="82"/>
      <c r="C144" s="82"/>
      <c r="D144" s="82"/>
      <c r="E144" s="82"/>
      <c r="F144" s="82"/>
      <c r="G144" s="82"/>
      <c r="H144" s="82"/>
      <c r="I144" s="82"/>
      <c r="J144" s="82"/>
      <c r="K144" s="82"/>
      <c r="L144" s="82"/>
      <c r="M144" s="82"/>
      <c r="N144" s="82"/>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2"/>
      <c r="AP144" s="82"/>
      <c r="AQ144" s="82"/>
      <c r="AR144" s="82"/>
      <c r="AS144" s="82"/>
      <c r="AT144" s="82"/>
      <c r="AU144" s="82"/>
      <c r="AV144" s="82"/>
      <c r="AW144" s="82"/>
      <c r="AX144" s="82"/>
      <c r="AY144" s="82"/>
      <c r="AZ144" s="82"/>
      <c r="BA144" s="82"/>
      <c r="BB144" s="82"/>
      <c r="BC144" s="82"/>
      <c r="BD144" s="82"/>
      <c r="BE144" s="82"/>
      <c r="BF144" s="82"/>
      <c r="BG144" s="82"/>
      <c r="BH144" s="82"/>
    </row>
    <row r="145" spans="1:60">
      <c r="A145" s="82"/>
      <c r="B145" s="82"/>
      <c r="C145" s="82"/>
      <c r="D145" s="82"/>
      <c r="E145" s="82"/>
      <c r="F145" s="82"/>
      <c r="G145" s="82"/>
      <c r="H145" s="82"/>
      <c r="I145" s="82"/>
      <c r="J145" s="82"/>
      <c r="K145" s="82"/>
      <c r="L145" s="82"/>
      <c r="M145" s="82"/>
      <c r="N145" s="82"/>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2"/>
      <c r="AP145" s="82"/>
      <c r="AQ145" s="82"/>
      <c r="AR145" s="82"/>
      <c r="AS145" s="82"/>
      <c r="AT145" s="82"/>
      <c r="AU145" s="82"/>
      <c r="AV145" s="82"/>
      <c r="AW145" s="82"/>
      <c r="AX145" s="82"/>
      <c r="AY145" s="82"/>
      <c r="AZ145" s="82"/>
      <c r="BA145" s="82"/>
      <c r="BB145" s="82"/>
      <c r="BC145" s="82"/>
      <c r="BD145" s="82"/>
      <c r="BE145" s="82"/>
      <c r="BF145" s="82"/>
      <c r="BG145" s="82"/>
      <c r="BH145" s="82"/>
    </row>
    <row r="146" spans="1:60">
      <c r="A146" s="82"/>
      <c r="B146" s="82"/>
      <c r="C146" s="82"/>
      <c r="D146" s="82"/>
      <c r="E146" s="82"/>
      <c r="F146" s="82"/>
      <c r="G146" s="82"/>
      <c r="H146" s="82"/>
      <c r="I146" s="82"/>
      <c r="J146" s="82"/>
      <c r="K146" s="82"/>
      <c r="L146" s="82"/>
      <c r="M146" s="82"/>
      <c r="N146" s="82"/>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2"/>
      <c r="AP146" s="82"/>
      <c r="AQ146" s="82"/>
      <c r="AR146" s="82"/>
      <c r="AS146" s="82"/>
      <c r="AT146" s="82"/>
      <c r="AU146" s="82"/>
      <c r="AV146" s="82"/>
      <c r="AW146" s="82"/>
      <c r="AX146" s="82"/>
      <c r="AY146" s="82"/>
      <c r="AZ146" s="82"/>
      <c r="BA146" s="82"/>
      <c r="BB146" s="82"/>
      <c r="BC146" s="82"/>
      <c r="BD146" s="82"/>
      <c r="BE146" s="82"/>
      <c r="BF146" s="82"/>
      <c r="BG146" s="82"/>
      <c r="BH146" s="82"/>
    </row>
    <row r="147" spans="1:60">
      <c r="A147" s="82"/>
      <c r="B147" s="82"/>
      <c r="C147" s="82"/>
      <c r="D147" s="82"/>
      <c r="E147" s="82"/>
      <c r="F147" s="82"/>
      <c r="G147" s="82"/>
      <c r="H147" s="82"/>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2"/>
      <c r="AP147" s="82"/>
      <c r="AQ147" s="82"/>
      <c r="AR147" s="82"/>
      <c r="AS147" s="82"/>
      <c r="AT147" s="82"/>
      <c r="AU147" s="82"/>
      <c r="AV147" s="82"/>
      <c r="AW147" s="82"/>
      <c r="AX147" s="82"/>
      <c r="AY147" s="82"/>
      <c r="AZ147" s="82"/>
      <c r="BA147" s="82"/>
      <c r="BB147" s="82"/>
      <c r="BC147" s="82"/>
      <c r="BD147" s="82"/>
      <c r="BE147" s="82"/>
      <c r="BF147" s="82"/>
      <c r="BG147" s="82"/>
      <c r="BH147" s="82"/>
    </row>
    <row r="148" spans="1:60">
      <c r="A148" s="82"/>
      <c r="B148" s="82"/>
      <c r="C148" s="82"/>
      <c r="D148" s="82"/>
      <c r="E148" s="82"/>
      <c r="F148" s="82"/>
      <c r="G148" s="82"/>
      <c r="H148" s="82"/>
      <c r="I148" s="82"/>
      <c r="J148" s="82"/>
      <c r="K148" s="82"/>
      <c r="L148" s="82"/>
      <c r="M148" s="82"/>
      <c r="N148" s="82"/>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2"/>
      <c r="AP148" s="82"/>
      <c r="AQ148" s="82"/>
      <c r="AR148" s="82"/>
      <c r="AS148" s="82"/>
      <c r="AT148" s="82"/>
      <c r="AU148" s="82"/>
      <c r="AV148" s="82"/>
      <c r="AW148" s="82"/>
      <c r="AX148" s="82"/>
      <c r="AY148" s="82"/>
      <c r="AZ148" s="82"/>
      <c r="BA148" s="82"/>
      <c r="BB148" s="82"/>
      <c r="BC148" s="82"/>
      <c r="BD148" s="82"/>
      <c r="BE148" s="82"/>
      <c r="BF148" s="82"/>
      <c r="BG148" s="82"/>
      <c r="BH148" s="82"/>
    </row>
    <row r="149" spans="1:60">
      <c r="A149" s="82"/>
      <c r="B149" s="82"/>
      <c r="C149" s="82"/>
      <c r="D149" s="82"/>
      <c r="E149" s="82"/>
      <c r="F149" s="82"/>
      <c r="G149" s="82"/>
      <c r="H149" s="82"/>
      <c r="I149" s="82"/>
      <c r="J149" s="82"/>
      <c r="K149" s="82"/>
      <c r="L149" s="82"/>
      <c r="M149" s="82"/>
      <c r="N149" s="82"/>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2"/>
      <c r="AP149" s="82"/>
      <c r="AQ149" s="82"/>
      <c r="AR149" s="82"/>
      <c r="AS149" s="82"/>
      <c r="AT149" s="82"/>
      <c r="AU149" s="82"/>
      <c r="AV149" s="82"/>
      <c r="AW149" s="82"/>
      <c r="AX149" s="82"/>
      <c r="AY149" s="82"/>
      <c r="AZ149" s="82"/>
      <c r="BA149" s="82"/>
      <c r="BB149" s="82"/>
      <c r="BC149" s="82"/>
      <c r="BD149" s="82"/>
      <c r="BE149" s="82"/>
      <c r="BF149" s="82"/>
      <c r="BG149" s="82"/>
      <c r="BH149" s="82"/>
    </row>
    <row r="150" spans="1:60">
      <c r="A150" s="82"/>
      <c r="B150" s="82"/>
      <c r="C150" s="82"/>
      <c r="D150" s="82"/>
      <c r="E150" s="82"/>
      <c r="F150" s="82"/>
      <c r="G150" s="82"/>
      <c r="H150" s="82"/>
      <c r="I150" s="82"/>
      <c r="J150" s="82"/>
      <c r="K150" s="82"/>
      <c r="L150" s="82"/>
      <c r="M150" s="82"/>
      <c r="N150" s="82"/>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2"/>
      <c r="AP150" s="82"/>
      <c r="AQ150" s="82"/>
      <c r="AR150" s="82"/>
      <c r="AS150" s="82"/>
      <c r="AT150" s="82"/>
      <c r="AU150" s="82"/>
      <c r="AV150" s="82"/>
      <c r="AW150" s="82"/>
      <c r="AX150" s="82"/>
      <c r="AY150" s="82"/>
      <c r="AZ150" s="82"/>
      <c r="BA150" s="82"/>
      <c r="BB150" s="82"/>
      <c r="BC150" s="82"/>
      <c r="BD150" s="82"/>
      <c r="BE150" s="82"/>
      <c r="BF150" s="82"/>
      <c r="BG150" s="82"/>
      <c r="BH150" s="82"/>
    </row>
    <row r="151" spans="1:60">
      <c r="A151" s="82"/>
      <c r="B151" s="82"/>
      <c r="C151" s="82"/>
      <c r="D151" s="82"/>
      <c r="E151" s="82"/>
      <c r="F151" s="82"/>
      <c r="G151" s="82"/>
      <c r="H151" s="82"/>
      <c r="I151" s="82"/>
      <c r="J151" s="82"/>
      <c r="K151" s="82"/>
      <c r="L151" s="82"/>
      <c r="M151" s="82"/>
      <c r="N151" s="82"/>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2"/>
      <c r="AP151" s="82"/>
      <c r="AQ151" s="82"/>
      <c r="AR151" s="82"/>
      <c r="AS151" s="82"/>
      <c r="AT151" s="82"/>
      <c r="AU151" s="82"/>
      <c r="AV151" s="82"/>
      <c r="AW151" s="82"/>
      <c r="AX151" s="82"/>
      <c r="AY151" s="82"/>
      <c r="AZ151" s="82"/>
      <c r="BA151" s="82"/>
      <c r="BB151" s="82"/>
      <c r="BC151" s="82"/>
      <c r="BD151" s="82"/>
      <c r="BE151" s="82"/>
      <c r="BF151" s="82"/>
      <c r="BG151" s="82"/>
      <c r="BH151" s="82"/>
    </row>
    <row r="152" spans="1:60">
      <c r="A152" s="82"/>
      <c r="B152" s="82"/>
      <c r="C152" s="82"/>
      <c r="D152" s="82"/>
      <c r="E152" s="82"/>
      <c r="F152" s="82"/>
      <c r="G152" s="82"/>
      <c r="H152" s="82"/>
      <c r="I152" s="82"/>
      <c r="J152" s="82"/>
      <c r="K152" s="82"/>
      <c r="L152" s="82"/>
      <c r="M152" s="82"/>
      <c r="N152" s="82"/>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2"/>
      <c r="AP152" s="82"/>
      <c r="AQ152" s="82"/>
      <c r="AR152" s="82"/>
      <c r="AS152" s="82"/>
      <c r="AT152" s="82"/>
      <c r="AU152" s="82"/>
      <c r="AV152" s="82"/>
      <c r="AW152" s="82"/>
      <c r="AX152" s="82"/>
      <c r="AY152" s="82"/>
      <c r="AZ152" s="82"/>
      <c r="BA152" s="82"/>
      <c r="BB152" s="82"/>
      <c r="BC152" s="82"/>
      <c r="BD152" s="82"/>
      <c r="BE152" s="82"/>
      <c r="BF152" s="82"/>
      <c r="BG152" s="82"/>
      <c r="BH152" s="82"/>
    </row>
    <row r="153" spans="1:60">
      <c r="A153" s="82"/>
      <c r="B153" s="82"/>
      <c r="C153" s="82"/>
      <c r="D153" s="82"/>
      <c r="E153" s="82"/>
      <c r="F153" s="82"/>
      <c r="G153" s="82"/>
      <c r="H153" s="82"/>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2"/>
      <c r="AP153" s="82"/>
      <c r="AQ153" s="82"/>
      <c r="AR153" s="82"/>
      <c r="AS153" s="82"/>
      <c r="AT153" s="82"/>
      <c r="AU153" s="82"/>
      <c r="AV153" s="82"/>
      <c r="AW153" s="82"/>
      <c r="AX153" s="82"/>
      <c r="AY153" s="82"/>
      <c r="AZ153" s="82"/>
      <c r="BA153" s="82"/>
      <c r="BB153" s="82"/>
      <c r="BC153" s="82"/>
      <c r="BD153" s="82"/>
      <c r="BE153" s="82"/>
      <c r="BF153" s="82"/>
      <c r="BG153" s="82"/>
      <c r="BH153" s="82"/>
    </row>
    <row r="154" spans="1:60">
      <c r="A154" s="82"/>
      <c r="B154" s="82"/>
      <c r="C154" s="82"/>
      <c r="D154" s="82"/>
      <c r="E154" s="82"/>
      <c r="F154" s="82"/>
      <c r="G154" s="82"/>
      <c r="H154" s="82"/>
      <c r="I154" s="82"/>
      <c r="J154" s="82"/>
      <c r="K154" s="82"/>
      <c r="L154" s="82"/>
      <c r="M154" s="82"/>
      <c r="N154" s="82"/>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2"/>
      <c r="AP154" s="82"/>
      <c r="AQ154" s="82"/>
      <c r="AR154" s="82"/>
      <c r="AS154" s="82"/>
      <c r="AT154" s="82"/>
      <c r="AU154" s="82"/>
      <c r="AV154" s="82"/>
      <c r="AW154" s="82"/>
      <c r="AX154" s="82"/>
      <c r="AY154" s="82"/>
      <c r="AZ154" s="82"/>
      <c r="BA154" s="82"/>
      <c r="BB154" s="82"/>
      <c r="BC154" s="82"/>
      <c r="BD154" s="82"/>
      <c r="BE154" s="82"/>
      <c r="BF154" s="82"/>
      <c r="BG154" s="82"/>
      <c r="BH154" s="82"/>
    </row>
    <row r="155" spans="1:60">
      <c r="A155" s="82"/>
      <c r="B155" s="82"/>
      <c r="C155" s="82"/>
      <c r="D155" s="82"/>
      <c r="E155" s="82"/>
      <c r="F155" s="82"/>
      <c r="G155" s="82"/>
      <c r="H155" s="82"/>
      <c r="I155" s="82"/>
      <c r="J155" s="82"/>
      <c r="K155" s="82"/>
      <c r="L155" s="82"/>
      <c r="M155" s="82"/>
      <c r="N155" s="82"/>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2"/>
      <c r="AP155" s="82"/>
      <c r="AQ155" s="82"/>
      <c r="AR155" s="82"/>
      <c r="AS155" s="82"/>
      <c r="AT155" s="82"/>
      <c r="AU155" s="82"/>
      <c r="AV155" s="82"/>
      <c r="AW155" s="82"/>
      <c r="AX155" s="82"/>
      <c r="AY155" s="82"/>
      <c r="AZ155" s="82"/>
      <c r="BA155" s="82"/>
      <c r="BB155" s="82"/>
      <c r="BC155" s="82"/>
      <c r="BD155" s="82"/>
      <c r="BE155" s="82"/>
      <c r="BF155" s="82"/>
      <c r="BG155" s="82"/>
      <c r="BH155" s="82"/>
    </row>
    <row r="156" spans="1:60">
      <c r="A156" s="82"/>
      <c r="B156" s="82"/>
      <c r="C156" s="82"/>
      <c r="D156" s="82"/>
      <c r="E156" s="82"/>
      <c r="F156" s="82"/>
      <c r="G156" s="82"/>
      <c r="H156" s="82"/>
      <c r="I156" s="82"/>
      <c r="J156" s="82"/>
      <c r="K156" s="82"/>
      <c r="L156" s="82"/>
      <c r="M156" s="82"/>
      <c r="N156" s="82"/>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2"/>
      <c r="AP156" s="82"/>
      <c r="AQ156" s="82"/>
      <c r="AR156" s="82"/>
      <c r="AS156" s="82"/>
      <c r="AT156" s="82"/>
      <c r="AU156" s="82"/>
      <c r="AV156" s="82"/>
      <c r="AW156" s="82"/>
      <c r="AX156" s="82"/>
      <c r="AY156" s="82"/>
      <c r="AZ156" s="82"/>
      <c r="BA156" s="82"/>
      <c r="BB156" s="82"/>
      <c r="BC156" s="82"/>
      <c r="BD156" s="82"/>
      <c r="BE156" s="82"/>
      <c r="BF156" s="82"/>
      <c r="BG156" s="82"/>
      <c r="BH156" s="82"/>
    </row>
    <row r="157" spans="1:60">
      <c r="A157" s="82"/>
      <c r="B157" s="82"/>
      <c r="C157" s="82"/>
      <c r="D157" s="82"/>
      <c r="E157" s="82"/>
      <c r="F157" s="82"/>
      <c r="G157" s="82"/>
      <c r="H157" s="82"/>
      <c r="I157" s="82"/>
      <c r="J157" s="82"/>
      <c r="K157" s="82"/>
      <c r="L157" s="82"/>
      <c r="M157" s="82"/>
      <c r="N157" s="82"/>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2"/>
      <c r="AP157" s="82"/>
      <c r="AQ157" s="82"/>
      <c r="AR157" s="82"/>
      <c r="AS157" s="82"/>
      <c r="AT157" s="82"/>
      <c r="AU157" s="82"/>
      <c r="AV157" s="82"/>
      <c r="AW157" s="82"/>
      <c r="AX157" s="82"/>
      <c r="AY157" s="82"/>
      <c r="AZ157" s="82"/>
      <c r="BA157" s="82"/>
      <c r="BB157" s="82"/>
      <c r="BC157" s="82"/>
      <c r="BD157" s="82"/>
      <c r="BE157" s="82"/>
      <c r="BF157" s="82"/>
      <c r="BG157" s="82"/>
      <c r="BH157" s="82"/>
    </row>
    <row r="158" spans="1:60">
      <c r="A158" s="82"/>
      <c r="B158" s="82"/>
      <c r="C158" s="82"/>
      <c r="D158" s="82"/>
      <c r="E158" s="82"/>
      <c r="F158" s="82"/>
      <c r="G158" s="82"/>
      <c r="H158" s="82"/>
      <c r="I158" s="82"/>
      <c r="J158" s="82"/>
      <c r="K158" s="82"/>
      <c r="L158" s="82"/>
      <c r="M158" s="82"/>
      <c r="N158" s="82"/>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2"/>
      <c r="AP158" s="82"/>
      <c r="AQ158" s="82"/>
      <c r="AR158" s="82"/>
      <c r="AS158" s="82"/>
      <c r="AT158" s="82"/>
      <c r="AU158" s="82"/>
      <c r="AV158" s="82"/>
      <c r="AW158" s="82"/>
      <c r="AX158" s="82"/>
      <c r="AY158" s="82"/>
      <c r="AZ158" s="82"/>
      <c r="BA158" s="82"/>
      <c r="BB158" s="82"/>
      <c r="BC158" s="82"/>
      <c r="BD158" s="82"/>
      <c r="BE158" s="82"/>
      <c r="BF158" s="82"/>
      <c r="BG158" s="82"/>
      <c r="BH158" s="82"/>
    </row>
    <row r="159" spans="1:60">
      <c r="A159" s="82"/>
      <c r="B159" s="82"/>
      <c r="C159" s="82"/>
      <c r="D159" s="82"/>
      <c r="E159" s="82"/>
      <c r="F159" s="82"/>
      <c r="G159" s="82"/>
      <c r="H159" s="82"/>
      <c r="I159" s="82"/>
      <c r="J159" s="82"/>
      <c r="K159" s="82"/>
      <c r="L159" s="82"/>
      <c r="M159" s="82"/>
      <c r="N159" s="82"/>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2"/>
      <c r="AP159" s="82"/>
      <c r="AQ159" s="82"/>
      <c r="AR159" s="82"/>
      <c r="AS159" s="82"/>
      <c r="AT159" s="82"/>
      <c r="AU159" s="82"/>
      <c r="AV159" s="82"/>
      <c r="AW159" s="82"/>
      <c r="AX159" s="82"/>
      <c r="AY159" s="82"/>
      <c r="AZ159" s="82"/>
      <c r="BA159" s="82"/>
      <c r="BB159" s="82"/>
      <c r="BC159" s="82"/>
      <c r="BD159" s="82"/>
      <c r="BE159" s="82"/>
      <c r="BF159" s="82"/>
      <c r="BG159" s="82"/>
      <c r="BH159" s="82"/>
    </row>
    <row r="160" spans="1:60">
      <c r="A160" s="82"/>
      <c r="B160" s="82"/>
      <c r="C160" s="82"/>
      <c r="D160" s="82"/>
      <c r="E160" s="82"/>
      <c r="F160" s="82"/>
      <c r="G160" s="82"/>
      <c r="H160" s="82"/>
      <c r="I160" s="82"/>
      <c r="J160" s="82"/>
      <c r="K160" s="82"/>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2"/>
      <c r="AP160" s="82"/>
      <c r="AQ160" s="82"/>
      <c r="AR160" s="82"/>
      <c r="AS160" s="82"/>
      <c r="AT160" s="82"/>
      <c r="AU160" s="82"/>
      <c r="AV160" s="82"/>
      <c r="AW160" s="82"/>
      <c r="AX160" s="82"/>
      <c r="AY160" s="82"/>
      <c r="AZ160" s="82"/>
      <c r="BA160" s="82"/>
      <c r="BB160" s="82"/>
      <c r="BC160" s="82"/>
      <c r="BD160" s="82"/>
      <c r="BE160" s="82"/>
      <c r="BF160" s="82"/>
      <c r="BG160" s="82"/>
      <c r="BH160" s="82"/>
    </row>
    <row r="161" spans="1:60">
      <c r="A161" s="82"/>
      <c r="B161" s="82"/>
      <c r="C161" s="82"/>
      <c r="D161" s="82"/>
      <c r="E161" s="82"/>
      <c r="F161" s="82"/>
      <c r="G161" s="82"/>
      <c r="H161" s="82"/>
      <c r="I161" s="82"/>
      <c r="J161" s="82"/>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2"/>
      <c r="AP161" s="82"/>
      <c r="AQ161" s="82"/>
      <c r="AR161" s="82"/>
      <c r="AS161" s="82"/>
      <c r="AT161" s="82"/>
      <c r="AU161" s="82"/>
      <c r="AV161" s="82"/>
      <c r="AW161" s="82"/>
      <c r="AX161" s="82"/>
      <c r="AY161" s="82"/>
      <c r="AZ161" s="82"/>
      <c r="BA161" s="82"/>
      <c r="BB161" s="82"/>
      <c r="BC161" s="82"/>
      <c r="BD161" s="82"/>
      <c r="BE161" s="82"/>
      <c r="BF161" s="82"/>
      <c r="BG161" s="82"/>
      <c r="BH161" s="82"/>
    </row>
    <row r="162" spans="1:60">
      <c r="A162" s="82"/>
      <c r="B162" s="82"/>
      <c r="C162" s="82"/>
      <c r="D162" s="82"/>
      <c r="E162" s="82"/>
      <c r="F162" s="82"/>
      <c r="G162" s="82"/>
      <c r="H162" s="82"/>
      <c r="I162" s="82"/>
      <c r="J162" s="82"/>
      <c r="K162" s="82"/>
      <c r="L162" s="82"/>
      <c r="M162" s="82"/>
      <c r="N162" s="82"/>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2"/>
      <c r="AP162" s="82"/>
      <c r="AQ162" s="82"/>
      <c r="AR162" s="82"/>
      <c r="AS162" s="82"/>
      <c r="AT162" s="82"/>
      <c r="AU162" s="82"/>
      <c r="AV162" s="82"/>
      <c r="AW162" s="82"/>
      <c r="AX162" s="82"/>
      <c r="AY162" s="82"/>
      <c r="AZ162" s="82"/>
      <c r="BA162" s="82"/>
      <c r="BB162" s="82"/>
      <c r="BC162" s="82"/>
      <c r="BD162" s="82"/>
      <c r="BE162" s="82"/>
      <c r="BF162" s="82"/>
      <c r="BG162" s="82"/>
      <c r="BH162" s="82"/>
    </row>
    <row r="163" spans="1:60">
      <c r="A163" s="82"/>
      <c r="B163" s="82"/>
      <c r="C163" s="82"/>
      <c r="D163" s="82"/>
      <c r="E163" s="82"/>
      <c r="F163" s="82"/>
      <c r="G163" s="82"/>
      <c r="H163" s="82"/>
      <c r="I163" s="82"/>
      <c r="J163" s="82"/>
      <c r="K163" s="82"/>
      <c r="L163" s="82"/>
      <c r="M163" s="82"/>
      <c r="N163" s="82"/>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2"/>
      <c r="AP163" s="82"/>
      <c r="AQ163" s="82"/>
      <c r="AR163" s="82"/>
      <c r="AS163" s="82"/>
      <c r="AT163" s="82"/>
      <c r="AU163" s="82"/>
      <c r="AV163" s="82"/>
      <c r="AW163" s="82"/>
      <c r="AX163" s="82"/>
      <c r="AY163" s="82"/>
      <c r="AZ163" s="82"/>
      <c r="BA163" s="82"/>
      <c r="BB163" s="82"/>
      <c r="BC163" s="82"/>
      <c r="BD163" s="82"/>
      <c r="BE163" s="82"/>
      <c r="BF163" s="82"/>
      <c r="BG163" s="82"/>
      <c r="BH163" s="82"/>
    </row>
    <row r="164" spans="1:60">
      <c r="A164" s="82"/>
      <c r="B164" s="82"/>
      <c r="C164" s="82"/>
      <c r="D164" s="82"/>
      <c r="E164" s="82"/>
      <c r="F164" s="82"/>
      <c r="G164" s="82"/>
      <c r="H164" s="82"/>
      <c r="I164" s="82"/>
      <c r="J164" s="82"/>
      <c r="K164" s="82"/>
      <c r="L164" s="82"/>
      <c r="M164" s="82"/>
      <c r="N164" s="82"/>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2"/>
      <c r="AP164" s="82"/>
      <c r="AQ164" s="82"/>
      <c r="AR164" s="82"/>
      <c r="AS164" s="82"/>
      <c r="AT164" s="82"/>
      <c r="AU164" s="82"/>
      <c r="AV164" s="82"/>
      <c r="AW164" s="82"/>
      <c r="AX164" s="82"/>
      <c r="AY164" s="82"/>
      <c r="AZ164" s="82"/>
      <c r="BA164" s="82"/>
      <c r="BB164" s="82"/>
      <c r="BC164" s="82"/>
      <c r="BD164" s="82"/>
      <c r="BE164" s="82"/>
      <c r="BF164" s="82"/>
      <c r="BG164" s="82"/>
      <c r="BH164" s="82"/>
    </row>
    <row r="165" spans="1:60">
      <c r="A165" s="82"/>
      <c r="B165" s="82"/>
      <c r="C165" s="82"/>
      <c r="D165" s="82"/>
      <c r="E165" s="82"/>
      <c r="F165" s="82"/>
      <c r="G165" s="82"/>
      <c r="H165" s="82"/>
      <c r="I165" s="82"/>
      <c r="J165" s="82"/>
      <c r="K165" s="82"/>
      <c r="L165" s="82"/>
      <c r="M165" s="82"/>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row>
    <row r="166" spans="1:60">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2"/>
      <c r="AP166" s="82"/>
      <c r="AQ166" s="82"/>
      <c r="AR166" s="82"/>
      <c r="AS166" s="82"/>
      <c r="AT166" s="82"/>
      <c r="AU166" s="82"/>
      <c r="AV166" s="82"/>
      <c r="AW166" s="82"/>
      <c r="AX166" s="82"/>
      <c r="AY166" s="82"/>
      <c r="AZ166" s="82"/>
      <c r="BA166" s="82"/>
      <c r="BB166" s="82"/>
      <c r="BC166" s="82"/>
      <c r="BD166" s="82"/>
      <c r="BE166" s="82"/>
      <c r="BF166" s="82"/>
      <c r="BG166" s="82"/>
      <c r="BH166" s="82"/>
    </row>
    <row r="167" spans="1:60">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2"/>
      <c r="AP167" s="82"/>
      <c r="AQ167" s="82"/>
      <c r="AR167" s="82"/>
      <c r="AS167" s="82"/>
      <c r="AT167" s="82"/>
      <c r="AU167" s="82"/>
      <c r="AV167" s="82"/>
      <c r="AW167" s="82"/>
      <c r="AX167" s="82"/>
      <c r="AY167" s="82"/>
      <c r="AZ167" s="82"/>
      <c r="BA167" s="82"/>
      <c r="BB167" s="82"/>
      <c r="BC167" s="82"/>
      <c r="BD167" s="82"/>
      <c r="BE167" s="82"/>
      <c r="BF167" s="82"/>
      <c r="BG167" s="82"/>
      <c r="BH167" s="82"/>
    </row>
    <row r="168" spans="1:60">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2"/>
      <c r="AP168" s="82"/>
      <c r="AQ168" s="82"/>
      <c r="AR168" s="82"/>
      <c r="AS168" s="82"/>
      <c r="AT168" s="82"/>
      <c r="AU168" s="82"/>
      <c r="AV168" s="82"/>
      <c r="AW168" s="82"/>
      <c r="AX168" s="82"/>
      <c r="AY168" s="82"/>
      <c r="AZ168" s="82"/>
      <c r="BA168" s="82"/>
      <c r="BB168" s="82"/>
      <c r="BC168" s="82"/>
      <c r="BD168" s="82"/>
      <c r="BE168" s="82"/>
      <c r="BF168" s="82"/>
      <c r="BG168" s="82"/>
      <c r="BH168" s="82"/>
    </row>
    <row r="169" spans="1:60">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c r="BF169" s="82"/>
      <c r="BG169" s="82"/>
      <c r="BH169" s="82"/>
    </row>
    <row r="170" spans="1:60">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c r="BF170" s="82"/>
      <c r="BG170" s="82"/>
      <c r="BH170" s="82"/>
    </row>
    <row r="171" spans="1:60">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2"/>
      <c r="AP171" s="82"/>
      <c r="AQ171" s="82"/>
      <c r="AR171" s="82"/>
      <c r="AS171" s="82"/>
      <c r="AT171" s="82"/>
      <c r="AU171" s="82"/>
      <c r="AV171" s="82"/>
      <c r="AW171" s="82"/>
      <c r="AX171" s="82"/>
      <c r="AY171" s="82"/>
      <c r="AZ171" s="82"/>
      <c r="BA171" s="82"/>
      <c r="BB171" s="82"/>
      <c r="BC171" s="82"/>
      <c r="BD171" s="82"/>
      <c r="BE171" s="82"/>
      <c r="BF171" s="82"/>
      <c r="BG171" s="82"/>
      <c r="BH171" s="82"/>
    </row>
    <row r="172" spans="1:60">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2"/>
      <c r="AP172" s="82"/>
      <c r="AQ172" s="82"/>
      <c r="AR172" s="82"/>
      <c r="AS172" s="82"/>
      <c r="AT172" s="82"/>
      <c r="AU172" s="82"/>
      <c r="AV172" s="82"/>
      <c r="AW172" s="82"/>
      <c r="AX172" s="82"/>
      <c r="AY172" s="82"/>
      <c r="AZ172" s="82"/>
      <c r="BA172" s="82"/>
      <c r="BB172" s="82"/>
      <c r="BC172" s="82"/>
      <c r="BD172" s="82"/>
      <c r="BE172" s="82"/>
      <c r="BF172" s="82"/>
      <c r="BG172" s="82"/>
      <c r="BH172" s="82"/>
    </row>
    <row r="173" spans="1:60">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2"/>
      <c r="AP173" s="82"/>
      <c r="AQ173" s="82"/>
      <c r="AR173" s="82"/>
      <c r="AS173" s="82"/>
      <c r="AT173" s="82"/>
      <c r="AU173" s="82"/>
      <c r="AV173" s="82"/>
      <c r="AW173" s="82"/>
      <c r="AX173" s="82"/>
      <c r="AY173" s="82"/>
      <c r="AZ173" s="82"/>
      <c r="BA173" s="82"/>
      <c r="BB173" s="82"/>
      <c r="BC173" s="82"/>
      <c r="BD173" s="82"/>
      <c r="BE173" s="82"/>
      <c r="BF173" s="82"/>
      <c r="BG173" s="82"/>
      <c r="BH173" s="82"/>
    </row>
    <row r="174" spans="1:60">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82"/>
    </row>
    <row r="175" spans="1:60">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82"/>
    </row>
    <row r="176" spans="1:60">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82"/>
    </row>
    <row r="177" spans="1:60">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82"/>
    </row>
    <row r="178" spans="1:60">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2"/>
      <c r="AP178" s="82"/>
      <c r="AQ178" s="82"/>
      <c r="AR178" s="82"/>
      <c r="AS178" s="82"/>
      <c r="AT178" s="82"/>
      <c r="AU178" s="82"/>
      <c r="AV178" s="82"/>
      <c r="AW178" s="82"/>
      <c r="AX178" s="82"/>
      <c r="AY178" s="82"/>
      <c r="AZ178" s="82"/>
      <c r="BA178" s="82"/>
      <c r="BB178" s="82"/>
      <c r="BC178" s="82"/>
      <c r="BD178" s="82"/>
      <c r="BE178" s="82"/>
      <c r="BF178" s="82"/>
      <c r="BG178" s="82"/>
      <c r="BH178" s="82"/>
    </row>
    <row r="179" spans="1:60">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2"/>
      <c r="AP179" s="82"/>
      <c r="AQ179" s="82"/>
      <c r="AR179" s="82"/>
      <c r="AS179" s="82"/>
      <c r="AT179" s="82"/>
      <c r="AU179" s="82"/>
      <c r="AV179" s="82"/>
      <c r="AW179" s="82"/>
      <c r="AX179" s="82"/>
      <c r="AY179" s="82"/>
      <c r="AZ179" s="82"/>
      <c r="BA179" s="82"/>
      <c r="BB179" s="82"/>
      <c r="BC179" s="82"/>
      <c r="BD179" s="82"/>
      <c r="BE179" s="82"/>
      <c r="BF179" s="82"/>
      <c r="BG179" s="82"/>
      <c r="BH179" s="82"/>
    </row>
    <row r="180" spans="1:60">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2"/>
      <c r="AP180" s="82"/>
      <c r="AQ180" s="82"/>
      <c r="AR180" s="82"/>
      <c r="AS180" s="82"/>
      <c r="AT180" s="82"/>
      <c r="AU180" s="82"/>
      <c r="AV180" s="82"/>
      <c r="AW180" s="82"/>
      <c r="AX180" s="82"/>
      <c r="AY180" s="82"/>
      <c r="AZ180" s="82"/>
      <c r="BA180" s="82"/>
      <c r="BB180" s="82"/>
      <c r="BC180" s="82"/>
      <c r="BD180" s="82"/>
      <c r="BE180" s="82"/>
      <c r="BF180" s="82"/>
      <c r="BG180" s="82"/>
      <c r="BH180" s="82"/>
    </row>
    <row r="181" spans="1:60">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2"/>
      <c r="AP181" s="82"/>
      <c r="AQ181" s="82"/>
      <c r="AR181" s="82"/>
      <c r="AS181" s="82"/>
      <c r="AT181" s="82"/>
      <c r="AU181" s="82"/>
      <c r="AV181" s="82"/>
      <c r="AW181" s="82"/>
      <c r="AX181" s="82"/>
      <c r="AY181" s="82"/>
      <c r="AZ181" s="82"/>
      <c r="BA181" s="82"/>
      <c r="BB181" s="82"/>
      <c r="BC181" s="82"/>
      <c r="BD181" s="82"/>
      <c r="BE181" s="82"/>
      <c r="BF181" s="82"/>
      <c r="BG181" s="82"/>
      <c r="BH181" s="82"/>
    </row>
    <row r="182" spans="1:60">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2"/>
      <c r="AP182" s="82"/>
      <c r="AQ182" s="82"/>
      <c r="AR182" s="82"/>
      <c r="AS182" s="82"/>
      <c r="AT182" s="82"/>
      <c r="AU182" s="82"/>
      <c r="AV182" s="82"/>
      <c r="AW182" s="82"/>
      <c r="AX182" s="82"/>
      <c r="AY182" s="82"/>
      <c r="AZ182" s="82"/>
      <c r="BA182" s="82"/>
      <c r="BB182" s="82"/>
      <c r="BC182" s="82"/>
      <c r="BD182" s="82"/>
      <c r="BE182" s="82"/>
      <c r="BF182" s="82"/>
      <c r="BG182" s="82"/>
      <c r="BH182" s="82"/>
    </row>
    <row r="183" spans="1:60">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2"/>
      <c r="AP183" s="82"/>
      <c r="AQ183" s="82"/>
      <c r="AR183" s="82"/>
      <c r="AS183" s="82"/>
      <c r="AT183" s="82"/>
      <c r="AU183" s="82"/>
      <c r="AV183" s="82"/>
      <c r="AW183" s="82"/>
      <c r="AX183" s="82"/>
      <c r="AY183" s="82"/>
      <c r="AZ183" s="82"/>
      <c r="BA183" s="82"/>
      <c r="BB183" s="82"/>
      <c r="BC183" s="82"/>
      <c r="BD183" s="82"/>
      <c r="BE183" s="82"/>
      <c r="BF183" s="82"/>
      <c r="BG183" s="82"/>
      <c r="BH183" s="82"/>
    </row>
    <row r="184" spans="1:60">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row>
    <row r="185" spans="1:60">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row>
    <row r="186" spans="1:60">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2"/>
      <c r="AP186" s="82"/>
      <c r="AQ186" s="82"/>
      <c r="AR186" s="82"/>
      <c r="AS186" s="82"/>
      <c r="AT186" s="82"/>
      <c r="AU186" s="82"/>
      <c r="AV186" s="82"/>
      <c r="AW186" s="82"/>
      <c r="AX186" s="82"/>
      <c r="AY186" s="82"/>
      <c r="AZ186" s="82"/>
      <c r="BA186" s="82"/>
      <c r="BB186" s="82"/>
      <c r="BC186" s="82"/>
      <c r="BD186" s="82"/>
      <c r="BE186" s="82"/>
      <c r="BF186" s="82"/>
      <c r="BG186" s="82"/>
      <c r="BH186" s="82"/>
    </row>
    <row r="187" spans="1:60">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2"/>
      <c r="AP187" s="82"/>
      <c r="AQ187" s="82"/>
      <c r="AR187" s="82"/>
      <c r="AS187" s="82"/>
      <c r="AT187" s="82"/>
      <c r="AU187" s="82"/>
      <c r="AV187" s="82"/>
      <c r="AW187" s="82"/>
      <c r="AX187" s="82"/>
      <c r="AY187" s="82"/>
      <c r="AZ187" s="82"/>
      <c r="BA187" s="82"/>
      <c r="BB187" s="82"/>
      <c r="BC187" s="82"/>
      <c r="BD187" s="82"/>
      <c r="BE187" s="82"/>
      <c r="BF187" s="82"/>
      <c r="BG187" s="82"/>
      <c r="BH187" s="82"/>
    </row>
    <row r="188" spans="1:60">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2"/>
      <c r="AP188" s="82"/>
      <c r="AQ188" s="82"/>
      <c r="AR188" s="82"/>
      <c r="AS188" s="82"/>
      <c r="AT188" s="82"/>
      <c r="AU188" s="82"/>
      <c r="AV188" s="82"/>
      <c r="AW188" s="82"/>
      <c r="AX188" s="82"/>
      <c r="AY188" s="82"/>
      <c r="AZ188" s="82"/>
      <c r="BA188" s="82"/>
      <c r="BB188" s="82"/>
      <c r="BC188" s="82"/>
      <c r="BD188" s="82"/>
      <c r="BE188" s="82"/>
      <c r="BF188" s="82"/>
      <c r="BG188" s="82"/>
      <c r="BH188" s="82"/>
    </row>
    <row r="189" spans="1:60">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2"/>
      <c r="AP189" s="82"/>
      <c r="AQ189" s="82"/>
      <c r="AR189" s="82"/>
      <c r="AS189" s="82"/>
      <c r="AT189" s="82"/>
      <c r="AU189" s="82"/>
      <c r="AV189" s="82"/>
      <c r="AW189" s="82"/>
      <c r="AX189" s="82"/>
      <c r="AY189" s="82"/>
      <c r="AZ189" s="82"/>
      <c r="BA189" s="82"/>
      <c r="BB189" s="82"/>
      <c r="BC189" s="82"/>
      <c r="BD189" s="82"/>
      <c r="BE189" s="82"/>
      <c r="BF189" s="82"/>
      <c r="BG189" s="82"/>
      <c r="BH189" s="82"/>
    </row>
    <row r="190" spans="1:60">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2"/>
      <c r="AP190" s="82"/>
      <c r="AQ190" s="82"/>
      <c r="AR190" s="82"/>
      <c r="AS190" s="82"/>
      <c r="AT190" s="82"/>
      <c r="AU190" s="82"/>
      <c r="AV190" s="82"/>
      <c r="AW190" s="82"/>
      <c r="AX190" s="82"/>
      <c r="AY190" s="82"/>
      <c r="AZ190" s="82"/>
      <c r="BA190" s="82"/>
      <c r="BB190" s="82"/>
      <c r="BC190" s="82"/>
      <c r="BD190" s="82"/>
      <c r="BE190" s="82"/>
      <c r="BF190" s="82"/>
      <c r="BG190" s="82"/>
      <c r="BH190" s="82"/>
    </row>
    <row r="191" spans="1:60">
      <c r="A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row>
    <row r="192" spans="1:60">
      <c r="A192" s="82"/>
      <c r="J192" s="82"/>
      <c r="K192" s="82"/>
      <c r="L192" s="82"/>
      <c r="M192" s="82"/>
      <c r="N192" s="82"/>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row>
    <row r="193" spans="1:60">
      <c r="A193" s="82"/>
      <c r="J193" s="82"/>
      <c r="K193" s="82"/>
      <c r="L193" s="82"/>
      <c r="M193" s="82"/>
      <c r="N193" s="82"/>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row>
    <row r="194" spans="1:60">
      <c r="A194" s="82"/>
      <c r="J194" s="82"/>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row>
    <row r="195" spans="1:60">
      <c r="A195" s="82"/>
      <c r="J195" s="82"/>
      <c r="K195" s="82"/>
      <c r="L195" s="82"/>
      <c r="M195" s="82"/>
      <c r="N195" s="82"/>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row>
    <row r="196" spans="1:60">
      <c r="A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row>
    <row r="197" spans="1:60">
      <c r="A197" s="82"/>
      <c r="J197" s="82"/>
      <c r="K197" s="82"/>
      <c r="L197" s="82"/>
      <c r="M197" s="82"/>
      <c r="N197" s="82"/>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row>
    <row r="198" spans="1:60">
      <c r="A198" s="82"/>
      <c r="J198" s="82"/>
      <c r="K198" s="82"/>
      <c r="L198" s="82"/>
      <c r="M198" s="82"/>
      <c r="N198" s="82"/>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row>
    <row r="199" spans="1:60">
      <c r="A199" s="82"/>
      <c r="J199" s="82"/>
      <c r="K199" s="82"/>
      <c r="L199" s="82"/>
      <c r="M199" s="82"/>
      <c r="N199" s="82"/>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row>
    <row r="200" spans="1:60">
      <c r="A200" s="82"/>
      <c r="J200" s="82"/>
      <c r="K200" s="82"/>
      <c r="L200" s="82"/>
      <c r="M200" s="82"/>
      <c r="N200" s="82"/>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row>
    <row r="201" spans="1:60">
      <c r="A201" s="82"/>
      <c r="J201" s="82"/>
      <c r="K201" s="82"/>
      <c r="L201" s="82"/>
      <c r="M201" s="82"/>
      <c r="N201" s="82"/>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row>
    <row r="202" spans="1:60">
      <c r="A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row>
    <row r="203" spans="1:60">
      <c r="A203" s="82"/>
      <c r="J203" s="82"/>
      <c r="K203" s="82"/>
      <c r="L203" s="82"/>
      <c r="M203" s="82"/>
      <c r="N203" s="82"/>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row>
    <row r="204" spans="1:60">
      <c r="A204" s="82"/>
      <c r="J204" s="82"/>
      <c r="K204" s="82"/>
      <c r="L204" s="82"/>
      <c r="M204" s="82"/>
      <c r="N204" s="82"/>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row>
    <row r="205" spans="1:60">
      <c r="A205" s="82"/>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row>
    <row r="206" spans="1:60">
      <c r="A206" s="82"/>
      <c r="J206" s="82"/>
      <c r="K206" s="82"/>
      <c r="L206" s="82"/>
      <c r="M206" s="82"/>
      <c r="N206" s="82"/>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row>
    <row r="207" spans="1:60">
      <c r="A207" s="82"/>
      <c r="J207" s="82"/>
      <c r="K207" s="82"/>
      <c r="L207" s="82"/>
      <c r="M207" s="82"/>
      <c r="N207" s="82"/>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2"/>
      <c r="AP207" s="82"/>
      <c r="AQ207" s="82"/>
      <c r="AR207" s="82"/>
      <c r="AS207" s="82"/>
      <c r="AT207" s="82"/>
      <c r="AU207" s="82"/>
      <c r="AV207" s="82"/>
      <c r="AW207" s="82"/>
      <c r="AX207" s="82"/>
      <c r="AY207" s="82"/>
      <c r="AZ207" s="82"/>
      <c r="BA207" s="82"/>
      <c r="BB207" s="82"/>
      <c r="BC207" s="82"/>
      <c r="BD207" s="82"/>
      <c r="BE207" s="82"/>
      <c r="BF207" s="82"/>
      <c r="BG207" s="82"/>
      <c r="BH207" s="82"/>
    </row>
    <row r="208" spans="1:60">
      <c r="A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2"/>
      <c r="AP208" s="82"/>
      <c r="AQ208" s="82"/>
      <c r="AR208" s="82"/>
      <c r="AS208" s="82"/>
      <c r="AT208" s="82"/>
      <c r="AU208" s="82"/>
      <c r="AV208" s="82"/>
      <c r="AW208" s="82"/>
      <c r="AX208" s="82"/>
      <c r="AY208" s="82"/>
      <c r="AZ208" s="82"/>
      <c r="BA208" s="82"/>
      <c r="BB208" s="82"/>
      <c r="BC208" s="82"/>
      <c r="BD208" s="82"/>
      <c r="BE208" s="82"/>
      <c r="BF208" s="82"/>
      <c r="BG208" s="82"/>
      <c r="BH208" s="82"/>
    </row>
    <row r="209" spans="1:60">
      <c r="A209" s="82"/>
      <c r="J209" s="82"/>
      <c r="K209" s="82"/>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2"/>
      <c r="AP209" s="82"/>
      <c r="AQ209" s="82"/>
      <c r="AR209" s="82"/>
      <c r="AS209" s="82"/>
      <c r="AT209" s="82"/>
      <c r="AU209" s="82"/>
      <c r="AV209" s="82"/>
      <c r="AW209" s="82"/>
      <c r="AX209" s="82"/>
      <c r="AY209" s="82"/>
      <c r="AZ209" s="82"/>
      <c r="BA209" s="82"/>
      <c r="BB209" s="82"/>
      <c r="BC209" s="82"/>
      <c r="BD209" s="82"/>
      <c r="BE209" s="82"/>
      <c r="BF209" s="82"/>
      <c r="BG209" s="82"/>
      <c r="BH209" s="82"/>
    </row>
    <row r="210" spans="1:60">
      <c r="A210" s="82"/>
      <c r="J210" s="82"/>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2"/>
      <c r="AP210" s="82"/>
      <c r="AQ210" s="82"/>
      <c r="AR210" s="82"/>
      <c r="AS210" s="82"/>
      <c r="AT210" s="82"/>
      <c r="AU210" s="82"/>
      <c r="AV210" s="82"/>
      <c r="AW210" s="82"/>
      <c r="AX210" s="82"/>
      <c r="AY210" s="82"/>
      <c r="AZ210" s="82"/>
      <c r="BA210" s="82"/>
      <c r="BB210" s="82"/>
      <c r="BC210" s="82"/>
      <c r="BD210" s="82"/>
      <c r="BE210" s="82"/>
      <c r="BF210" s="82"/>
      <c r="BG210" s="82"/>
      <c r="BH210" s="82"/>
    </row>
    <row r="211" spans="1:60">
      <c r="A211" s="82"/>
      <c r="J211" s="82"/>
      <c r="K211" s="82"/>
      <c r="L211" s="82"/>
      <c r="M211" s="82"/>
      <c r="N211" s="82"/>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2"/>
      <c r="AP211" s="82"/>
      <c r="AQ211" s="82"/>
      <c r="AR211" s="82"/>
      <c r="AS211" s="82"/>
      <c r="AT211" s="82"/>
      <c r="AU211" s="82"/>
      <c r="AV211" s="82"/>
      <c r="AW211" s="82"/>
      <c r="AX211" s="82"/>
      <c r="AY211" s="82"/>
      <c r="AZ211" s="82"/>
      <c r="BA211" s="82"/>
      <c r="BB211" s="82"/>
      <c r="BC211" s="82"/>
      <c r="BD211" s="82"/>
      <c r="BE211" s="82"/>
      <c r="BF211" s="82"/>
      <c r="BG211" s="82"/>
      <c r="BH211" s="82"/>
    </row>
    <row r="212" spans="1:60">
      <c r="A212" s="82"/>
      <c r="J212" s="82"/>
      <c r="K212" s="82"/>
      <c r="L212" s="82"/>
      <c r="M212" s="82"/>
      <c r="N212" s="82"/>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2"/>
      <c r="AP212" s="82"/>
      <c r="AQ212" s="82"/>
      <c r="AR212" s="82"/>
      <c r="AS212" s="82"/>
      <c r="AT212" s="82"/>
      <c r="AU212" s="82"/>
      <c r="AV212" s="82"/>
      <c r="AW212" s="82"/>
      <c r="AX212" s="82"/>
      <c r="AY212" s="82"/>
      <c r="AZ212" s="82"/>
      <c r="BA212" s="82"/>
      <c r="BB212" s="82"/>
      <c r="BC212" s="82"/>
      <c r="BD212" s="82"/>
      <c r="BE212" s="82"/>
      <c r="BF212" s="82"/>
      <c r="BG212" s="82"/>
      <c r="BH212" s="82"/>
    </row>
    <row r="213" spans="1:60">
      <c r="A213" s="82"/>
      <c r="J213" s="82"/>
      <c r="K213" s="82"/>
      <c r="L213" s="82"/>
      <c r="M213" s="82"/>
      <c r="N213" s="82"/>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2"/>
      <c r="AP213" s="82"/>
      <c r="AQ213" s="82"/>
      <c r="AR213" s="82"/>
      <c r="AS213" s="82"/>
      <c r="AT213" s="82"/>
      <c r="AU213" s="82"/>
      <c r="AV213" s="82"/>
      <c r="AW213" s="82"/>
      <c r="AX213" s="82"/>
      <c r="AY213" s="82"/>
      <c r="AZ213" s="82"/>
      <c r="BA213" s="82"/>
      <c r="BB213" s="82"/>
      <c r="BC213" s="82"/>
      <c r="BD213" s="82"/>
      <c r="BE213" s="82"/>
      <c r="BF213" s="82"/>
      <c r="BG213" s="82"/>
      <c r="BH213" s="82"/>
    </row>
    <row r="214" spans="1:60">
      <c r="A214" s="82"/>
      <c r="J214" s="82"/>
      <c r="K214" s="82"/>
      <c r="L214" s="82"/>
      <c r="M214" s="82"/>
      <c r="N214" s="82"/>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2"/>
      <c r="AP214" s="82"/>
      <c r="AQ214" s="82"/>
      <c r="AR214" s="82"/>
      <c r="AS214" s="82"/>
      <c r="AT214" s="82"/>
      <c r="AU214" s="82"/>
      <c r="AV214" s="82"/>
      <c r="AW214" s="82"/>
      <c r="AX214" s="82"/>
      <c r="AY214" s="82"/>
      <c r="AZ214" s="82"/>
      <c r="BA214" s="82"/>
      <c r="BB214" s="82"/>
      <c r="BC214" s="82"/>
      <c r="BD214" s="82"/>
      <c r="BE214" s="82"/>
      <c r="BF214" s="82"/>
      <c r="BG214" s="82"/>
      <c r="BH214" s="82"/>
    </row>
    <row r="215" spans="1:60">
      <c r="A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2"/>
      <c r="AP215" s="82"/>
      <c r="AQ215" s="82"/>
      <c r="AR215" s="82"/>
      <c r="AS215" s="82"/>
      <c r="AT215" s="82"/>
      <c r="AU215" s="82"/>
      <c r="AV215" s="82"/>
      <c r="AW215" s="82"/>
      <c r="AX215" s="82"/>
      <c r="AY215" s="82"/>
      <c r="AZ215" s="82"/>
      <c r="BA215" s="82"/>
      <c r="BB215" s="82"/>
      <c r="BC215" s="82"/>
      <c r="BD215" s="82"/>
      <c r="BE215" s="82"/>
      <c r="BF215" s="82"/>
      <c r="BG215" s="82"/>
      <c r="BH215" s="82"/>
    </row>
    <row r="216" spans="1:60">
      <c r="A216" s="82"/>
      <c r="J216" s="82"/>
      <c r="K216" s="82"/>
      <c r="L216" s="82"/>
      <c r="M216" s="82"/>
      <c r="N216" s="82"/>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2"/>
      <c r="AP216" s="82"/>
      <c r="AQ216" s="82"/>
      <c r="AR216" s="82"/>
      <c r="AS216" s="82"/>
      <c r="AT216" s="82"/>
      <c r="AU216" s="82"/>
      <c r="AV216" s="82"/>
      <c r="AW216" s="82"/>
      <c r="AX216" s="82"/>
      <c r="AY216" s="82"/>
      <c r="AZ216" s="82"/>
      <c r="BA216" s="82"/>
      <c r="BB216" s="82"/>
      <c r="BC216" s="82"/>
      <c r="BD216" s="82"/>
      <c r="BE216" s="82"/>
      <c r="BF216" s="82"/>
      <c r="BG216" s="82"/>
      <c r="BH216" s="82"/>
    </row>
    <row r="217" spans="1:60">
      <c r="A217" s="82"/>
      <c r="J217" s="82"/>
      <c r="K217" s="82"/>
      <c r="L217" s="82"/>
      <c r="M217" s="82"/>
      <c r="N217" s="82"/>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2"/>
      <c r="AP217" s="82"/>
      <c r="AQ217" s="82"/>
      <c r="AR217" s="82"/>
      <c r="AS217" s="82"/>
      <c r="AT217" s="82"/>
      <c r="AU217" s="82"/>
      <c r="AV217" s="82"/>
      <c r="AW217" s="82"/>
      <c r="AX217" s="82"/>
      <c r="AY217" s="82"/>
      <c r="AZ217" s="82"/>
      <c r="BA217" s="82"/>
      <c r="BB217" s="82"/>
      <c r="BC217" s="82"/>
      <c r="BD217" s="82"/>
      <c r="BE217" s="82"/>
      <c r="BF217" s="82"/>
      <c r="BG217" s="82"/>
      <c r="BH217" s="82"/>
    </row>
    <row r="218" spans="1:60">
      <c r="A218" s="82"/>
      <c r="J218" s="82"/>
      <c r="K218" s="82"/>
      <c r="L218" s="82"/>
      <c r="M218" s="82"/>
      <c r="N218" s="82"/>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82"/>
    </row>
    <row r="219" spans="1:60">
      <c r="A219" s="82"/>
      <c r="J219" s="82"/>
      <c r="K219" s="82"/>
      <c r="L219" s="82"/>
      <c r="M219" s="82"/>
      <c r="N219" s="82"/>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2"/>
      <c r="AP219" s="82"/>
      <c r="AQ219" s="82"/>
      <c r="AR219" s="82"/>
      <c r="AS219" s="82"/>
      <c r="AT219" s="82"/>
      <c r="AU219" s="82"/>
      <c r="AV219" s="82"/>
      <c r="AW219" s="82"/>
      <c r="AX219" s="82"/>
      <c r="AY219" s="82"/>
      <c r="AZ219" s="82"/>
      <c r="BA219" s="82"/>
      <c r="BB219" s="82"/>
      <c r="BC219" s="82"/>
      <c r="BD219" s="82"/>
      <c r="BE219" s="82"/>
      <c r="BF219" s="82"/>
      <c r="BG219" s="82"/>
      <c r="BH219" s="82"/>
    </row>
    <row r="220" spans="1:60">
      <c r="A220" s="82"/>
      <c r="J220" s="82"/>
      <c r="K220" s="82"/>
      <c r="L220" s="82"/>
      <c r="M220" s="82"/>
      <c r="N220" s="82"/>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2"/>
      <c r="AP220" s="82"/>
      <c r="AQ220" s="82"/>
      <c r="AR220" s="82"/>
      <c r="AS220" s="82"/>
      <c r="AT220" s="82"/>
      <c r="AU220" s="82"/>
      <c r="AV220" s="82"/>
      <c r="AW220" s="82"/>
      <c r="AX220" s="82"/>
      <c r="AY220" s="82"/>
      <c r="AZ220" s="82"/>
      <c r="BA220" s="82"/>
      <c r="BB220" s="82"/>
      <c r="BC220" s="82"/>
      <c r="BD220" s="82"/>
      <c r="BE220" s="82"/>
      <c r="BF220" s="82"/>
      <c r="BG220" s="82"/>
      <c r="BH220" s="82"/>
    </row>
    <row r="221" spans="1:60">
      <c r="A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2"/>
      <c r="AP221" s="82"/>
      <c r="AQ221" s="82"/>
      <c r="AR221" s="82"/>
      <c r="AS221" s="82"/>
      <c r="AT221" s="82"/>
      <c r="AU221" s="82"/>
      <c r="AV221" s="82"/>
      <c r="AW221" s="82"/>
      <c r="AX221" s="82"/>
      <c r="AY221" s="82"/>
      <c r="AZ221" s="82"/>
      <c r="BA221" s="82"/>
      <c r="BB221" s="82"/>
      <c r="BC221" s="82"/>
      <c r="BD221" s="82"/>
      <c r="BE221" s="82"/>
      <c r="BF221" s="82"/>
      <c r="BG221" s="82"/>
      <c r="BH221" s="82"/>
    </row>
    <row r="222" spans="1:60">
      <c r="A222" s="82"/>
      <c r="J222" s="82"/>
      <c r="K222" s="82"/>
      <c r="L222" s="82"/>
      <c r="M222" s="82"/>
      <c r="N222" s="82"/>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2"/>
      <c r="AP222" s="82"/>
      <c r="AQ222" s="82"/>
      <c r="AR222" s="82"/>
      <c r="AS222" s="82"/>
      <c r="AT222" s="82"/>
      <c r="AU222" s="82"/>
      <c r="AV222" s="82"/>
      <c r="AW222" s="82"/>
      <c r="AX222" s="82"/>
      <c r="AY222" s="82"/>
      <c r="AZ222" s="82"/>
      <c r="BA222" s="82"/>
      <c r="BB222" s="82"/>
      <c r="BC222" s="82"/>
      <c r="BD222" s="82"/>
      <c r="BE222" s="82"/>
      <c r="BF222" s="82"/>
      <c r="BG222" s="82"/>
      <c r="BH222" s="82"/>
    </row>
    <row r="223" spans="1:60">
      <c r="A223" s="82"/>
      <c r="J223" s="82"/>
      <c r="K223" s="82"/>
      <c r="L223" s="82"/>
      <c r="M223" s="82"/>
      <c r="N223" s="82"/>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2"/>
      <c r="AP223" s="82"/>
      <c r="AQ223" s="82"/>
      <c r="AR223" s="82"/>
      <c r="AS223" s="82"/>
      <c r="AT223" s="82"/>
      <c r="AU223" s="82"/>
      <c r="AV223" s="82"/>
      <c r="AW223" s="82"/>
      <c r="AX223" s="82"/>
      <c r="AY223" s="82"/>
      <c r="AZ223" s="82"/>
      <c r="BA223" s="82"/>
      <c r="BB223" s="82"/>
      <c r="BC223" s="82"/>
      <c r="BD223" s="82"/>
      <c r="BE223" s="82"/>
      <c r="BF223" s="82"/>
      <c r="BG223" s="82"/>
      <c r="BH223" s="82"/>
    </row>
    <row r="224" spans="1:60">
      <c r="A224" s="82"/>
      <c r="J224" s="82"/>
      <c r="K224" s="82"/>
      <c r="L224" s="82"/>
      <c r="M224" s="82"/>
      <c r="N224" s="82"/>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2"/>
      <c r="AP224" s="82"/>
      <c r="AQ224" s="82"/>
      <c r="AR224" s="82"/>
      <c r="AS224" s="82"/>
      <c r="AT224" s="82"/>
      <c r="AU224" s="82"/>
      <c r="AV224" s="82"/>
      <c r="AW224" s="82"/>
      <c r="AX224" s="82"/>
      <c r="AY224" s="82"/>
      <c r="AZ224" s="82"/>
      <c r="BA224" s="82"/>
      <c r="BB224" s="82"/>
      <c r="BC224" s="82"/>
      <c r="BD224" s="82"/>
      <c r="BE224" s="82"/>
      <c r="BF224" s="82"/>
      <c r="BG224" s="82"/>
      <c r="BH224" s="82"/>
    </row>
    <row r="225" spans="1:60">
      <c r="A225" s="82"/>
      <c r="J225" s="82"/>
      <c r="K225" s="82"/>
      <c r="L225" s="82"/>
      <c r="M225" s="82"/>
      <c r="N225" s="82"/>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2"/>
      <c r="AP225" s="82"/>
      <c r="AQ225" s="82"/>
      <c r="AR225" s="82"/>
      <c r="AS225" s="82"/>
      <c r="AT225" s="82"/>
      <c r="AU225" s="82"/>
      <c r="AV225" s="82"/>
      <c r="AW225" s="82"/>
      <c r="AX225" s="82"/>
      <c r="AY225" s="82"/>
      <c r="AZ225" s="82"/>
      <c r="BA225" s="82"/>
      <c r="BB225" s="82"/>
      <c r="BC225" s="82"/>
      <c r="BD225" s="82"/>
      <c r="BE225" s="82"/>
      <c r="BF225" s="82"/>
      <c r="BG225" s="82"/>
      <c r="BH225" s="82"/>
    </row>
    <row r="226" spans="1:60">
      <c r="A226" s="82"/>
      <c r="J226" s="82"/>
      <c r="K226" s="82"/>
      <c r="L226" s="82"/>
      <c r="M226" s="82"/>
      <c r="N226" s="82"/>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2"/>
      <c r="AP226" s="82"/>
      <c r="AQ226" s="82"/>
      <c r="AR226" s="82"/>
      <c r="AS226" s="82"/>
      <c r="AT226" s="82"/>
      <c r="AU226" s="82"/>
      <c r="AV226" s="82"/>
      <c r="AW226" s="82"/>
      <c r="AX226" s="82"/>
      <c r="AY226" s="82"/>
      <c r="AZ226" s="82"/>
      <c r="BA226" s="82"/>
      <c r="BB226" s="82"/>
      <c r="BC226" s="82"/>
      <c r="BD226" s="82"/>
      <c r="BE226" s="82"/>
      <c r="BF226" s="82"/>
      <c r="BG226" s="82"/>
      <c r="BH226" s="82"/>
    </row>
    <row r="227" spans="1:60">
      <c r="A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2"/>
      <c r="AP227" s="82"/>
      <c r="AQ227" s="82"/>
      <c r="AR227" s="82"/>
      <c r="AS227" s="82"/>
      <c r="AT227" s="82"/>
      <c r="AU227" s="82"/>
      <c r="AV227" s="82"/>
      <c r="AW227" s="82"/>
      <c r="AX227" s="82"/>
      <c r="AY227" s="82"/>
      <c r="AZ227" s="82"/>
      <c r="BA227" s="82"/>
      <c r="BB227" s="82"/>
      <c r="BC227" s="82"/>
      <c r="BD227" s="82"/>
      <c r="BE227" s="82"/>
      <c r="BF227" s="82"/>
      <c r="BG227" s="82"/>
      <c r="BH227" s="82"/>
    </row>
    <row r="228" spans="1:60">
      <c r="A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c r="AZ228" s="82"/>
      <c r="BA228" s="82"/>
      <c r="BB228" s="82"/>
      <c r="BC228" s="82"/>
      <c r="BD228" s="82"/>
      <c r="BE228" s="82"/>
      <c r="BF228" s="82"/>
      <c r="BG228" s="82"/>
      <c r="BH228" s="82"/>
    </row>
    <row r="229" spans="1:60">
      <c r="A229" s="82"/>
      <c r="J229" s="82"/>
      <c r="K229" s="82"/>
      <c r="L229" s="82"/>
      <c r="M229" s="82"/>
      <c r="N229" s="82"/>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2"/>
      <c r="AP229" s="82"/>
      <c r="AQ229" s="82"/>
      <c r="AR229" s="82"/>
      <c r="AS229" s="82"/>
      <c r="AT229" s="82"/>
      <c r="AU229" s="82"/>
      <c r="AV229" s="82"/>
      <c r="AW229" s="82"/>
      <c r="AX229" s="82"/>
      <c r="AY229" s="82"/>
      <c r="AZ229" s="82"/>
      <c r="BA229" s="82"/>
      <c r="BB229" s="82"/>
      <c r="BC229" s="82"/>
      <c r="BD229" s="82"/>
      <c r="BE229" s="82"/>
      <c r="BF229" s="82"/>
      <c r="BG229" s="82"/>
      <c r="BH229" s="82"/>
    </row>
    <row r="230" spans="1:60">
      <c r="A230" s="82"/>
      <c r="J230" s="82"/>
      <c r="K230" s="82"/>
      <c r="L230" s="82"/>
      <c r="M230" s="82"/>
      <c r="N230" s="82"/>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c r="AZ230" s="82"/>
      <c r="BA230" s="82"/>
      <c r="BB230" s="82"/>
      <c r="BC230" s="82"/>
      <c r="BD230" s="82"/>
      <c r="BE230" s="82"/>
      <c r="BF230" s="82"/>
      <c r="BG230" s="82"/>
      <c r="BH230" s="82"/>
    </row>
    <row r="231" spans="1:60">
      <c r="A231" s="82"/>
      <c r="J231" s="82"/>
      <c r="K231" s="82"/>
      <c r="L231" s="82"/>
      <c r="M231" s="82"/>
      <c r="N231" s="82"/>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2"/>
      <c r="AP231" s="82"/>
      <c r="AQ231" s="82"/>
      <c r="AR231" s="82"/>
      <c r="AS231" s="82"/>
      <c r="AT231" s="82"/>
      <c r="AU231" s="82"/>
      <c r="AV231" s="82"/>
      <c r="AW231" s="82"/>
      <c r="AX231" s="82"/>
      <c r="AY231" s="82"/>
      <c r="AZ231" s="82"/>
      <c r="BA231" s="82"/>
      <c r="BB231" s="82"/>
      <c r="BC231" s="82"/>
      <c r="BD231" s="82"/>
      <c r="BE231" s="82"/>
      <c r="BF231" s="82"/>
      <c r="BG231" s="82"/>
      <c r="BH231" s="82"/>
    </row>
    <row r="232" spans="1:60">
      <c r="A232" s="82"/>
      <c r="J232" s="82"/>
      <c r="K232" s="82"/>
      <c r="L232" s="82"/>
      <c r="M232" s="82"/>
      <c r="N232" s="82"/>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2"/>
      <c r="AP232" s="82"/>
      <c r="AQ232" s="82"/>
      <c r="AR232" s="82"/>
      <c r="AS232" s="82"/>
      <c r="AT232" s="82"/>
      <c r="AU232" s="82"/>
      <c r="AV232" s="82"/>
      <c r="AW232" s="82"/>
      <c r="AX232" s="82"/>
      <c r="AY232" s="82"/>
      <c r="AZ232" s="82"/>
      <c r="BA232" s="82"/>
      <c r="BB232" s="82"/>
      <c r="BC232" s="82"/>
      <c r="BD232" s="82"/>
      <c r="BE232" s="82"/>
      <c r="BF232" s="82"/>
      <c r="BG232" s="82"/>
      <c r="BH232" s="82"/>
    </row>
    <row r="233" spans="1:60">
      <c r="A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2"/>
      <c r="AP233" s="82"/>
      <c r="AQ233" s="82"/>
      <c r="AR233" s="82"/>
      <c r="AS233" s="82"/>
      <c r="AT233" s="82"/>
      <c r="AU233" s="82"/>
      <c r="AV233" s="82"/>
      <c r="AW233" s="82"/>
      <c r="AX233" s="82"/>
      <c r="AY233" s="82"/>
      <c r="AZ233" s="82"/>
      <c r="BA233" s="82"/>
      <c r="BB233" s="82"/>
      <c r="BC233" s="82"/>
      <c r="BD233" s="82"/>
      <c r="BE233" s="82"/>
      <c r="BF233" s="82"/>
      <c r="BG233" s="82"/>
      <c r="BH233" s="82"/>
    </row>
    <row r="234" spans="1:60">
      <c r="A234" s="82"/>
      <c r="J234" s="82"/>
      <c r="K234" s="82"/>
      <c r="L234" s="82"/>
      <c r="M234" s="82"/>
      <c r="N234" s="82"/>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2"/>
      <c r="AP234" s="82"/>
      <c r="AQ234" s="82"/>
      <c r="AR234" s="82"/>
      <c r="AS234" s="82"/>
      <c r="AT234" s="82"/>
      <c r="AU234" s="82"/>
      <c r="AV234" s="82"/>
      <c r="AW234" s="82"/>
      <c r="AX234" s="82"/>
      <c r="AY234" s="82"/>
      <c r="AZ234" s="82"/>
      <c r="BA234" s="82"/>
      <c r="BB234" s="82"/>
      <c r="BC234" s="82"/>
      <c r="BD234" s="82"/>
      <c r="BE234" s="82"/>
      <c r="BF234" s="82"/>
      <c r="BG234" s="82"/>
      <c r="BH234" s="82"/>
    </row>
    <row r="235" spans="1:60">
      <c r="A235" s="82"/>
      <c r="J235" s="82"/>
      <c r="K235" s="82"/>
      <c r="L235" s="82"/>
      <c r="M235" s="82"/>
      <c r="N235" s="82"/>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2"/>
      <c r="AP235" s="82"/>
      <c r="AQ235" s="82"/>
      <c r="AR235" s="82"/>
      <c r="AS235" s="82"/>
      <c r="AT235" s="82"/>
      <c r="AU235" s="82"/>
      <c r="AV235" s="82"/>
      <c r="AW235" s="82"/>
      <c r="AX235" s="82"/>
      <c r="AY235" s="82"/>
      <c r="AZ235" s="82"/>
      <c r="BA235" s="82"/>
      <c r="BB235" s="82"/>
      <c r="BC235" s="82"/>
      <c r="BD235" s="82"/>
      <c r="BE235" s="82"/>
      <c r="BF235" s="82"/>
      <c r="BG235" s="82"/>
      <c r="BH235" s="82"/>
    </row>
    <row r="236" spans="1:60">
      <c r="A236" s="82"/>
      <c r="J236" s="82"/>
      <c r="K236" s="82"/>
      <c r="L236" s="82"/>
      <c r="M236" s="82"/>
      <c r="N236" s="82"/>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2"/>
      <c r="AP236" s="82"/>
      <c r="AQ236" s="82"/>
      <c r="AR236" s="82"/>
      <c r="AS236" s="82"/>
      <c r="AT236" s="82"/>
      <c r="AU236" s="82"/>
      <c r="AV236" s="82"/>
      <c r="AW236" s="82"/>
      <c r="AX236" s="82"/>
      <c r="AY236" s="82"/>
      <c r="AZ236" s="82"/>
      <c r="BA236" s="82"/>
      <c r="BB236" s="82"/>
      <c r="BC236" s="82"/>
      <c r="BD236" s="82"/>
      <c r="BE236" s="82"/>
      <c r="BF236" s="82"/>
      <c r="BG236" s="82"/>
      <c r="BH236" s="82"/>
    </row>
    <row r="237" spans="1:60">
      <c r="A237" s="82"/>
      <c r="J237" s="82"/>
      <c r="K237" s="82"/>
      <c r="L237" s="82"/>
      <c r="M237" s="82"/>
      <c r="N237" s="82"/>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2"/>
      <c r="AP237" s="82"/>
      <c r="AQ237" s="82"/>
      <c r="AR237" s="82"/>
      <c r="AS237" s="82"/>
      <c r="AT237" s="82"/>
      <c r="AU237" s="82"/>
      <c r="AV237" s="82"/>
      <c r="AW237" s="82"/>
      <c r="AX237" s="82"/>
      <c r="AY237" s="82"/>
      <c r="AZ237" s="82"/>
      <c r="BA237" s="82"/>
      <c r="BB237" s="82"/>
      <c r="BC237" s="82"/>
      <c r="BD237" s="82"/>
      <c r="BE237" s="82"/>
      <c r="BF237" s="82"/>
      <c r="BG237" s="82"/>
      <c r="BH237" s="82"/>
    </row>
    <row r="238" spans="1:60">
      <c r="A238" s="82"/>
      <c r="J238" s="82"/>
      <c r="K238" s="82"/>
      <c r="L238" s="82"/>
      <c r="M238" s="82"/>
      <c r="N238" s="82"/>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2"/>
      <c r="AP238" s="82"/>
      <c r="AQ238" s="82"/>
      <c r="AR238" s="82"/>
      <c r="AS238" s="82"/>
      <c r="AT238" s="82"/>
      <c r="AU238" s="82"/>
      <c r="AV238" s="82"/>
      <c r="AW238" s="82"/>
      <c r="AX238" s="82"/>
      <c r="AY238" s="82"/>
      <c r="AZ238" s="82"/>
      <c r="BA238" s="82"/>
      <c r="BB238" s="82"/>
      <c r="BC238" s="82"/>
      <c r="BD238" s="82"/>
      <c r="BE238" s="82"/>
      <c r="BF238" s="82"/>
      <c r="BG238" s="82"/>
      <c r="BH238" s="82"/>
    </row>
    <row r="239" spans="1:60">
      <c r="A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2"/>
      <c r="AP239" s="82"/>
      <c r="AQ239" s="82"/>
      <c r="AR239" s="82"/>
      <c r="AS239" s="82"/>
      <c r="AT239" s="82"/>
      <c r="AU239" s="82"/>
      <c r="AV239" s="82"/>
      <c r="AW239" s="82"/>
      <c r="AX239" s="82"/>
      <c r="AY239" s="82"/>
      <c r="AZ239" s="82"/>
      <c r="BA239" s="82"/>
      <c r="BB239" s="82"/>
      <c r="BC239" s="82"/>
      <c r="BD239" s="82"/>
      <c r="BE239" s="82"/>
      <c r="BF239" s="82"/>
      <c r="BG239" s="82"/>
      <c r="BH239" s="82"/>
    </row>
    <row r="240" spans="1:60">
      <c r="A240" s="82"/>
      <c r="J240" s="82"/>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c r="AZ240" s="82"/>
      <c r="BA240" s="82"/>
      <c r="BB240" s="82"/>
      <c r="BC240" s="82"/>
      <c r="BD240" s="82"/>
      <c r="BE240" s="82"/>
      <c r="BF240" s="82"/>
      <c r="BG240" s="82"/>
      <c r="BH240" s="82"/>
    </row>
    <row r="241" spans="1:60">
      <c r="A241" s="82"/>
      <c r="J241" s="82"/>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c r="AZ241" s="82"/>
      <c r="BA241" s="82"/>
      <c r="BB241" s="82"/>
      <c r="BC241" s="82"/>
      <c r="BD241" s="82"/>
      <c r="BE241" s="82"/>
      <c r="BF241" s="82"/>
      <c r="BG241" s="82"/>
      <c r="BH241" s="82"/>
    </row>
    <row r="242" spans="1:60">
      <c r="A242" s="82"/>
      <c r="J242" s="82"/>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row>
    <row r="243" spans="1:60">
      <c r="A243" s="82"/>
      <c r="J243" s="82"/>
      <c r="K243" s="82"/>
      <c r="L243" s="82"/>
      <c r="M243" s="82"/>
      <c r="N243" s="82"/>
      <c r="O243" s="82"/>
      <c r="P243" s="82"/>
      <c r="Q243" s="82"/>
      <c r="R243" s="82"/>
      <c r="S243" s="82"/>
      <c r="T243" s="82"/>
      <c r="U243" s="82"/>
      <c r="V243" s="82"/>
      <c r="W243" s="82"/>
      <c r="X243" s="82"/>
      <c r="Y243" s="82"/>
      <c r="Z243" s="82"/>
      <c r="AA243" s="82"/>
      <c r="AB243" s="82"/>
      <c r="AC243" s="82"/>
      <c r="AD243" s="82"/>
      <c r="AE243" s="82"/>
      <c r="AF243" s="82"/>
      <c r="AG243" s="82"/>
      <c r="AH243" s="82"/>
      <c r="AI243" s="82"/>
      <c r="AJ243" s="82"/>
      <c r="AK243" s="82"/>
      <c r="AL243" s="82"/>
      <c r="AM243" s="82"/>
      <c r="AN243" s="82"/>
      <c r="AO243" s="82"/>
      <c r="AP243" s="82"/>
      <c r="AQ243" s="82"/>
      <c r="AR243" s="82"/>
      <c r="AS243" s="82"/>
      <c r="AT243" s="82"/>
      <c r="AU243" s="82"/>
      <c r="AV243" s="82"/>
      <c r="AW243" s="82"/>
      <c r="AX243" s="82"/>
      <c r="AY243" s="82"/>
      <c r="AZ243" s="82"/>
      <c r="BA243" s="82"/>
      <c r="BB243" s="82"/>
      <c r="BC243" s="82"/>
      <c r="BD243" s="82"/>
      <c r="BE243" s="82"/>
      <c r="BF243" s="82"/>
      <c r="BG243" s="82"/>
      <c r="BH243" s="82"/>
    </row>
    <row r="244" spans="1:60">
      <c r="A244" s="82"/>
      <c r="J244" s="82"/>
      <c r="K244" s="82"/>
      <c r="L244" s="82"/>
      <c r="M244" s="82"/>
      <c r="N244" s="82"/>
      <c r="O244" s="82"/>
      <c r="P244" s="82"/>
      <c r="Q244" s="82"/>
      <c r="R244" s="82"/>
      <c r="S244" s="82"/>
      <c r="T244" s="82"/>
      <c r="U244" s="82"/>
      <c r="V244" s="82"/>
      <c r="W244" s="82"/>
      <c r="X244" s="82"/>
      <c r="Y244" s="82"/>
      <c r="Z244" s="82"/>
      <c r="AA244" s="82"/>
      <c r="AB244" s="82"/>
      <c r="AC244" s="82"/>
      <c r="AD244" s="82"/>
      <c r="AE244" s="82"/>
      <c r="AF244" s="82"/>
      <c r="AG244" s="82"/>
      <c r="AH244" s="82"/>
      <c r="AI244" s="82"/>
      <c r="AJ244" s="82"/>
      <c r="AK244" s="82"/>
      <c r="AL244" s="82"/>
      <c r="AM244" s="82"/>
      <c r="AN244" s="82"/>
      <c r="AO244" s="82"/>
      <c r="AP244" s="82"/>
      <c r="AQ244" s="82"/>
      <c r="AR244" s="82"/>
      <c r="AS244" s="82"/>
      <c r="AT244" s="82"/>
      <c r="AU244" s="82"/>
      <c r="AV244" s="82"/>
      <c r="AW244" s="82"/>
      <c r="AX244" s="82"/>
      <c r="AY244" s="82"/>
      <c r="AZ244" s="82"/>
      <c r="BA244" s="82"/>
      <c r="BB244" s="82"/>
      <c r="BC244" s="82"/>
      <c r="BD244" s="82"/>
      <c r="BE244" s="82"/>
      <c r="BF244" s="82"/>
      <c r="BG244" s="82"/>
      <c r="BH244" s="82"/>
    </row>
    <row r="245" spans="1:60">
      <c r="A245" s="82"/>
    </row>
    <row r="246" spans="1:60">
      <c r="A246" s="82"/>
    </row>
    <row r="247" spans="1:60">
      <c r="A247" s="82"/>
    </row>
    <row r="248" spans="1:60">
      <c r="A248" s="82"/>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AK55"/>
  <sheetViews>
    <sheetView zoomScale="80" zoomScaleNormal="80" workbookViewId="0">
      <selection activeCell="C6" sqref="C6"/>
    </sheetView>
  </sheetViews>
  <sheetFormatPr defaultColWidth="11.42578125" defaultRowHeight="15"/>
  <cols>
    <col min="2" max="2" width="24.28515625" customWidth="1"/>
    <col min="3" max="3" width="70.28515625" customWidth="1"/>
    <col min="4" max="4" width="29.7109375" customWidth="1"/>
  </cols>
  <sheetData>
    <row r="1" spans="1:37" ht="23.25">
      <c r="A1" s="82"/>
      <c r="B1" s="474" t="s">
        <v>202</v>
      </c>
      <c r="C1" s="474"/>
      <c r="D1" s="474"/>
      <c r="E1" s="82"/>
      <c r="F1" s="82"/>
      <c r="G1" s="82"/>
      <c r="H1" s="82"/>
      <c r="I1" s="82"/>
      <c r="J1" s="82"/>
      <c r="K1" s="82"/>
      <c r="L1" s="82"/>
      <c r="M1" s="82"/>
      <c r="N1" s="82"/>
      <c r="O1" s="82"/>
      <c r="P1" s="82"/>
      <c r="Q1" s="82"/>
      <c r="R1" s="82"/>
      <c r="S1" s="82"/>
      <c r="T1" s="82"/>
      <c r="U1" s="82"/>
      <c r="V1" s="82"/>
      <c r="W1" s="82"/>
      <c r="X1" s="82"/>
      <c r="Y1" s="82"/>
      <c r="Z1" s="82"/>
      <c r="AA1" s="82"/>
      <c r="AB1" s="82"/>
      <c r="AC1" s="82"/>
      <c r="AD1" s="82"/>
      <c r="AE1" s="82"/>
    </row>
    <row r="2" spans="1:37">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row>
    <row r="3" spans="1:37" ht="25.5">
      <c r="A3" s="82"/>
      <c r="B3" s="11"/>
      <c r="C3" s="12" t="s">
        <v>203</v>
      </c>
      <c r="D3" s="12" t="s">
        <v>186</v>
      </c>
      <c r="E3" s="82"/>
      <c r="F3" s="82"/>
      <c r="G3" s="82"/>
      <c r="H3" s="82"/>
      <c r="I3" s="82"/>
      <c r="J3" s="82"/>
      <c r="K3" s="82"/>
      <c r="L3" s="82"/>
      <c r="M3" s="82"/>
      <c r="N3" s="82"/>
      <c r="O3" s="82"/>
      <c r="P3" s="82"/>
      <c r="Q3" s="82"/>
      <c r="R3" s="82"/>
      <c r="S3" s="82"/>
      <c r="T3" s="82"/>
      <c r="U3" s="82"/>
      <c r="V3" s="82"/>
      <c r="W3" s="82"/>
      <c r="X3" s="82"/>
      <c r="Y3" s="82"/>
      <c r="Z3" s="82"/>
      <c r="AA3" s="82"/>
      <c r="AB3" s="82"/>
      <c r="AC3" s="82"/>
      <c r="AD3" s="82"/>
      <c r="AE3" s="82"/>
    </row>
    <row r="4" spans="1:37" ht="51">
      <c r="A4" s="82"/>
      <c r="B4" s="13" t="s">
        <v>204</v>
      </c>
      <c r="C4" s="14" t="s">
        <v>205</v>
      </c>
      <c r="D4" s="15">
        <v>0.2</v>
      </c>
      <c r="E4" s="82"/>
      <c r="F4" s="82"/>
      <c r="G4" s="82"/>
      <c r="H4" s="82"/>
      <c r="I4" s="82"/>
      <c r="J4" s="82"/>
      <c r="K4" s="82"/>
      <c r="L4" s="82"/>
      <c r="M4" s="82"/>
      <c r="N4" s="82"/>
      <c r="O4" s="82"/>
      <c r="P4" s="82"/>
      <c r="Q4" s="82"/>
      <c r="R4" s="82"/>
      <c r="S4" s="82"/>
      <c r="T4" s="82"/>
      <c r="U4" s="82"/>
      <c r="V4" s="82"/>
      <c r="W4" s="82"/>
      <c r="X4" s="82"/>
      <c r="Y4" s="82"/>
      <c r="Z4" s="82"/>
      <c r="AA4" s="82"/>
      <c r="AB4" s="82"/>
      <c r="AC4" s="82"/>
      <c r="AD4" s="82"/>
      <c r="AE4" s="82"/>
    </row>
    <row r="5" spans="1:37" ht="51">
      <c r="A5" s="82"/>
      <c r="B5" s="16" t="s">
        <v>206</v>
      </c>
      <c r="C5" s="17" t="s">
        <v>207</v>
      </c>
      <c r="D5" s="18">
        <v>0.4</v>
      </c>
      <c r="E5" s="82"/>
      <c r="F5" s="82"/>
      <c r="G5" s="82"/>
      <c r="H5" s="82"/>
      <c r="I5" s="82"/>
      <c r="J5" s="82"/>
      <c r="K5" s="82"/>
      <c r="L5" s="82"/>
      <c r="M5" s="82"/>
      <c r="N5" s="82"/>
      <c r="O5" s="82"/>
      <c r="P5" s="82"/>
      <c r="Q5" s="82"/>
      <c r="R5" s="82"/>
      <c r="S5" s="82"/>
      <c r="T5" s="82"/>
      <c r="U5" s="82"/>
      <c r="V5" s="82"/>
      <c r="W5" s="82"/>
      <c r="X5" s="82"/>
      <c r="Y5" s="82"/>
      <c r="Z5" s="82"/>
      <c r="AA5" s="82"/>
      <c r="AB5" s="82"/>
      <c r="AC5" s="82"/>
      <c r="AD5" s="82"/>
      <c r="AE5" s="82"/>
    </row>
    <row r="6" spans="1:37" ht="51">
      <c r="A6" s="82"/>
      <c r="B6" s="19" t="s">
        <v>208</v>
      </c>
      <c r="C6" s="17" t="s">
        <v>209</v>
      </c>
      <c r="D6" s="18">
        <v>0.6</v>
      </c>
      <c r="E6" s="82"/>
      <c r="F6" s="82"/>
      <c r="G6" s="82"/>
      <c r="H6" s="82"/>
      <c r="I6" s="82"/>
      <c r="J6" s="82"/>
      <c r="K6" s="82"/>
      <c r="L6" s="82"/>
      <c r="M6" s="82"/>
      <c r="N6" s="82"/>
      <c r="O6" s="82"/>
      <c r="P6" s="82"/>
      <c r="Q6" s="82"/>
      <c r="R6" s="82"/>
      <c r="S6" s="82"/>
      <c r="T6" s="82"/>
      <c r="U6" s="82"/>
      <c r="V6" s="82"/>
      <c r="W6" s="82"/>
      <c r="X6" s="82"/>
      <c r="Y6" s="82"/>
      <c r="Z6" s="82"/>
      <c r="AA6" s="82"/>
      <c r="AB6" s="82"/>
      <c r="AC6" s="82"/>
      <c r="AD6" s="82"/>
      <c r="AE6" s="82"/>
    </row>
    <row r="7" spans="1:37" ht="76.5">
      <c r="A7" s="82"/>
      <c r="B7" s="20" t="s">
        <v>210</v>
      </c>
      <c r="C7" s="17" t="s">
        <v>211</v>
      </c>
      <c r="D7" s="18">
        <v>0.8</v>
      </c>
      <c r="E7" s="82"/>
      <c r="F7" s="82"/>
      <c r="G7" s="82"/>
      <c r="H7" s="82"/>
      <c r="I7" s="82"/>
      <c r="J7" s="82"/>
      <c r="K7" s="82"/>
      <c r="L7" s="82"/>
      <c r="M7" s="82"/>
      <c r="N7" s="82"/>
      <c r="O7" s="82"/>
      <c r="P7" s="82"/>
      <c r="Q7" s="82"/>
      <c r="R7" s="82"/>
      <c r="S7" s="82"/>
      <c r="T7" s="82"/>
      <c r="U7" s="82"/>
      <c r="V7" s="82"/>
      <c r="W7" s="82"/>
      <c r="X7" s="82"/>
      <c r="Y7" s="82"/>
      <c r="Z7" s="82"/>
      <c r="AA7" s="82"/>
      <c r="AB7" s="82"/>
      <c r="AC7" s="82"/>
      <c r="AD7" s="82"/>
      <c r="AE7" s="82"/>
    </row>
    <row r="8" spans="1:37" ht="51">
      <c r="A8" s="82"/>
      <c r="B8" s="21" t="s">
        <v>212</v>
      </c>
      <c r="C8" s="17" t="s">
        <v>213</v>
      </c>
      <c r="D8" s="18">
        <v>1</v>
      </c>
      <c r="E8" s="82"/>
      <c r="F8" s="82"/>
      <c r="G8" s="82"/>
      <c r="H8" s="82"/>
      <c r="I8" s="82"/>
      <c r="J8" s="82"/>
      <c r="K8" s="82"/>
      <c r="L8" s="82"/>
      <c r="M8" s="82"/>
      <c r="N8" s="82"/>
      <c r="O8" s="82"/>
      <c r="P8" s="82"/>
      <c r="Q8" s="82"/>
      <c r="R8" s="82"/>
      <c r="S8" s="82"/>
      <c r="T8" s="82"/>
      <c r="U8" s="82"/>
      <c r="V8" s="82"/>
      <c r="W8" s="82"/>
      <c r="X8" s="82"/>
      <c r="Y8" s="82"/>
      <c r="Z8" s="82"/>
      <c r="AA8" s="82"/>
      <c r="AB8" s="82"/>
      <c r="AC8" s="82"/>
      <c r="AD8" s="82"/>
      <c r="AE8" s="82"/>
    </row>
    <row r="9" spans="1:37">
      <c r="A9" s="82"/>
      <c r="B9" s="99"/>
      <c r="C9" s="99"/>
      <c r="D9" s="99"/>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row>
    <row r="10" spans="1:37" ht="16.5">
      <c r="A10" s="82"/>
      <c r="B10" s="100"/>
      <c r="C10" s="99"/>
      <c r="D10" s="99"/>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row>
    <row r="11" spans="1:37">
      <c r="A11" s="82"/>
      <c r="B11" s="99"/>
      <c r="C11" s="99"/>
      <c r="D11" s="99"/>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row>
    <row r="12" spans="1:37">
      <c r="A12" s="82"/>
      <c r="B12" s="99"/>
      <c r="C12" s="99"/>
      <c r="D12" s="99"/>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row>
    <row r="13" spans="1:37">
      <c r="A13" s="82"/>
      <c r="B13" s="99"/>
      <c r="C13" s="99"/>
      <c r="D13" s="99"/>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row>
    <row r="14" spans="1:37">
      <c r="A14" s="82"/>
      <c r="B14" s="99"/>
      <c r="C14" s="99"/>
      <c r="D14" s="99"/>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row>
    <row r="15" spans="1:37">
      <c r="A15" s="82"/>
      <c r="B15" s="99"/>
      <c r="C15" s="99"/>
      <c r="D15" s="99"/>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row>
    <row r="16" spans="1:37">
      <c r="A16" s="82"/>
      <c r="B16" s="99"/>
      <c r="C16" s="99"/>
      <c r="D16" s="99"/>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row>
    <row r="17" spans="1:37">
      <c r="A17" s="82"/>
      <c r="B17" s="99"/>
      <c r="C17" s="99"/>
      <c r="D17" s="99"/>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row>
    <row r="18" spans="1:37">
      <c r="A18" s="82"/>
      <c r="B18" s="99"/>
      <c r="C18" s="99"/>
      <c r="D18" s="99"/>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row>
    <row r="19" spans="1:37">
      <c r="A19" s="82"/>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row>
    <row r="20" spans="1:37">
      <c r="A20" s="82"/>
      <c r="B20" s="82"/>
      <c r="C20" s="8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row>
    <row r="21" spans="1:37">
      <c r="A21" s="82"/>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row>
    <row r="22" spans="1:37">
      <c r="A22" s="82"/>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row>
    <row r="23" spans="1:37">
      <c r="A23" s="82"/>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row>
    <row r="24" spans="1:37">
      <c r="A24" s="82"/>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row>
    <row r="25" spans="1:37">
      <c r="A25" s="82"/>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row>
    <row r="26" spans="1:37">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row>
    <row r="27" spans="1:37">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row>
    <row r="28" spans="1:37">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row>
    <row r="29" spans="1:37">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row>
    <row r="30" spans="1:37">
      <c r="A30" s="82"/>
      <c r="B30" s="82"/>
      <c r="C30" s="82"/>
      <c r="D30" s="82"/>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row>
    <row r="31" spans="1:37">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row>
    <row r="32" spans="1:37">
      <c r="A32" s="82"/>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row>
    <row r="33" spans="1:31">
      <c r="A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row>
    <row r="34" spans="1:31">
      <c r="A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row>
    <row r="35" spans="1:31">
      <c r="A35" s="82"/>
    </row>
    <row r="36" spans="1:31">
      <c r="A36" s="82"/>
    </row>
    <row r="37" spans="1:31">
      <c r="A37" s="82"/>
    </row>
    <row r="38" spans="1:31">
      <c r="A38" s="82"/>
    </row>
    <row r="39" spans="1:31">
      <c r="A39" s="82"/>
    </row>
    <row r="40" spans="1:31">
      <c r="A40" s="82"/>
    </row>
    <row r="41" spans="1:31">
      <c r="A41" s="82"/>
    </row>
    <row r="42" spans="1:31">
      <c r="A42" s="82"/>
    </row>
    <row r="43" spans="1:31">
      <c r="A43" s="82"/>
    </row>
    <row r="44" spans="1:31">
      <c r="A44" s="82"/>
    </row>
    <row r="45" spans="1:31">
      <c r="A45" s="82"/>
    </row>
    <row r="46" spans="1:31">
      <c r="A46" s="82"/>
    </row>
    <row r="47" spans="1:31">
      <c r="A47" s="82"/>
    </row>
    <row r="48" spans="1:31">
      <c r="A48" s="82"/>
    </row>
    <row r="49" spans="1:1">
      <c r="A49" s="82"/>
    </row>
    <row r="50" spans="1:1">
      <c r="A50" s="82"/>
    </row>
    <row r="51" spans="1:1">
      <c r="A51" s="82"/>
    </row>
    <row r="52" spans="1:1">
      <c r="A52" s="82"/>
    </row>
    <row r="53" spans="1:1">
      <c r="A53" s="82"/>
    </row>
    <row r="54" spans="1:1">
      <c r="A54" s="82"/>
    </row>
    <row r="55" spans="1:1">
      <c r="A55" s="82"/>
    </row>
  </sheetData>
  <mergeCells count="1">
    <mergeCell ref="B1:D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sheetPr>
  <dimension ref="A1:U232"/>
  <sheetViews>
    <sheetView zoomScale="60" zoomScaleNormal="60" workbookViewId="0">
      <selection activeCell="D8" sqref="D8"/>
    </sheetView>
  </sheetViews>
  <sheetFormatPr defaultColWidth="11.42578125" defaultRowHeight="15"/>
  <cols>
    <col min="2" max="2" width="40.42578125" customWidth="1"/>
    <col min="3" max="3" width="74.7109375" customWidth="1"/>
    <col min="4" max="4" width="135" bestFit="1" customWidth="1"/>
    <col min="5" max="5" width="144.7109375" bestFit="1" customWidth="1"/>
  </cols>
  <sheetData>
    <row r="1" spans="1:21" ht="33.75">
      <c r="A1" s="82"/>
      <c r="B1" s="475" t="s">
        <v>214</v>
      </c>
      <c r="C1" s="475"/>
      <c r="D1" s="475"/>
      <c r="E1" s="82"/>
      <c r="F1" s="82"/>
      <c r="G1" s="82"/>
      <c r="H1" s="82"/>
      <c r="I1" s="82"/>
      <c r="J1" s="82"/>
      <c r="K1" s="82"/>
      <c r="L1" s="82"/>
      <c r="M1" s="82"/>
      <c r="N1" s="82"/>
      <c r="O1" s="82"/>
      <c r="P1" s="82"/>
      <c r="Q1" s="82"/>
      <c r="R1" s="82"/>
      <c r="S1" s="82"/>
      <c r="T1" s="82"/>
      <c r="U1" s="82"/>
    </row>
    <row r="2" spans="1:21">
      <c r="A2" s="82"/>
      <c r="B2" s="82"/>
      <c r="C2" s="82"/>
      <c r="D2" s="82"/>
      <c r="E2" s="82"/>
      <c r="F2" s="82"/>
      <c r="G2" s="82"/>
      <c r="H2" s="82"/>
      <c r="I2" s="82"/>
      <c r="J2" s="82"/>
      <c r="K2" s="82"/>
      <c r="L2" s="82"/>
      <c r="M2" s="82"/>
      <c r="N2" s="82"/>
      <c r="O2" s="82"/>
      <c r="P2" s="82"/>
      <c r="Q2" s="82"/>
      <c r="R2" s="82"/>
      <c r="S2" s="82"/>
      <c r="T2" s="82"/>
      <c r="U2" s="82"/>
    </row>
    <row r="3" spans="1:21" ht="60">
      <c r="A3" s="82"/>
      <c r="B3" s="96"/>
      <c r="C3" s="35" t="s">
        <v>215</v>
      </c>
      <c r="D3" s="35" t="s">
        <v>216</v>
      </c>
      <c r="E3" s="82"/>
      <c r="F3" s="82"/>
      <c r="G3" s="82"/>
      <c r="H3" s="82"/>
      <c r="I3" s="82"/>
      <c r="J3" s="82"/>
      <c r="K3" s="82"/>
      <c r="L3" s="82"/>
      <c r="M3" s="82"/>
      <c r="N3" s="82"/>
      <c r="O3" s="82"/>
      <c r="P3" s="82"/>
      <c r="Q3" s="82"/>
      <c r="R3" s="82"/>
      <c r="S3" s="82"/>
      <c r="T3" s="82"/>
      <c r="U3" s="82"/>
    </row>
    <row r="4" spans="1:21" ht="33.75">
      <c r="A4" s="95" t="s">
        <v>217</v>
      </c>
      <c r="B4" s="38" t="s">
        <v>218</v>
      </c>
      <c r="C4" s="43" t="s">
        <v>219</v>
      </c>
      <c r="D4" s="36" t="s">
        <v>220</v>
      </c>
      <c r="E4" s="82"/>
      <c r="F4" s="82"/>
      <c r="G4" s="82"/>
      <c r="H4" s="82"/>
      <c r="I4" s="82"/>
      <c r="J4" s="82"/>
      <c r="K4" s="82"/>
      <c r="L4" s="82"/>
      <c r="M4" s="82"/>
      <c r="N4" s="82"/>
      <c r="O4" s="82"/>
      <c r="P4" s="82"/>
      <c r="Q4" s="82"/>
      <c r="R4" s="82"/>
      <c r="S4" s="82"/>
      <c r="T4" s="82"/>
      <c r="U4" s="82"/>
    </row>
    <row r="5" spans="1:21" ht="101.25">
      <c r="A5" s="95" t="s">
        <v>221</v>
      </c>
      <c r="B5" s="39" t="s">
        <v>222</v>
      </c>
      <c r="C5" s="44" t="s">
        <v>223</v>
      </c>
      <c r="D5" s="37" t="s">
        <v>224</v>
      </c>
      <c r="E5" s="82"/>
      <c r="F5" s="82"/>
      <c r="G5" s="82"/>
      <c r="H5" s="82"/>
      <c r="I5" s="82"/>
      <c r="J5" s="82"/>
      <c r="K5" s="82"/>
      <c r="L5" s="82"/>
      <c r="M5" s="82"/>
      <c r="N5" s="82"/>
      <c r="O5" s="82"/>
      <c r="P5" s="82"/>
      <c r="Q5" s="82"/>
      <c r="R5" s="82"/>
      <c r="S5" s="82"/>
      <c r="T5" s="82"/>
      <c r="U5" s="82"/>
    </row>
    <row r="6" spans="1:21" ht="67.5">
      <c r="A6" s="95" t="s">
        <v>192</v>
      </c>
      <c r="B6" s="40" t="s">
        <v>225</v>
      </c>
      <c r="C6" s="44" t="s">
        <v>226</v>
      </c>
      <c r="D6" s="37" t="s">
        <v>227</v>
      </c>
      <c r="E6" s="82"/>
      <c r="F6" s="82"/>
      <c r="G6" s="82"/>
      <c r="H6" s="82"/>
      <c r="I6" s="82"/>
      <c r="J6" s="82"/>
      <c r="K6" s="82"/>
      <c r="L6" s="82"/>
      <c r="M6" s="82"/>
      <c r="N6" s="82"/>
      <c r="O6" s="82"/>
      <c r="P6" s="82"/>
      <c r="Q6" s="82"/>
      <c r="R6" s="82"/>
      <c r="S6" s="82"/>
      <c r="T6" s="82"/>
      <c r="U6" s="82"/>
    </row>
    <row r="7" spans="1:21" ht="101.25">
      <c r="A7" s="95" t="s">
        <v>228</v>
      </c>
      <c r="B7" s="41" t="s">
        <v>229</v>
      </c>
      <c r="C7" s="44" t="s">
        <v>230</v>
      </c>
      <c r="D7" s="37" t="s">
        <v>231</v>
      </c>
      <c r="E7" s="82"/>
      <c r="F7" s="82"/>
      <c r="G7" s="82"/>
      <c r="H7" s="82"/>
      <c r="I7" s="82"/>
      <c r="J7" s="82"/>
      <c r="K7" s="82"/>
      <c r="L7" s="82"/>
      <c r="M7" s="82"/>
      <c r="N7" s="82"/>
      <c r="O7" s="82"/>
      <c r="P7" s="82"/>
      <c r="Q7" s="82"/>
      <c r="R7" s="82"/>
      <c r="S7" s="82"/>
      <c r="T7" s="82"/>
      <c r="U7" s="82"/>
    </row>
    <row r="8" spans="1:21" ht="67.5">
      <c r="A8" s="95" t="s">
        <v>232</v>
      </c>
      <c r="B8" s="42" t="s">
        <v>233</v>
      </c>
      <c r="C8" s="44" t="s">
        <v>234</v>
      </c>
      <c r="D8" s="37" t="s">
        <v>235</v>
      </c>
      <c r="E8" s="82"/>
      <c r="F8" s="82"/>
      <c r="G8" s="82"/>
      <c r="H8" s="82"/>
      <c r="I8" s="82"/>
      <c r="J8" s="82"/>
      <c r="K8" s="82"/>
      <c r="L8" s="82"/>
      <c r="M8" s="82"/>
      <c r="N8" s="82"/>
      <c r="O8" s="82"/>
      <c r="P8" s="82"/>
      <c r="Q8" s="82"/>
      <c r="R8" s="82"/>
      <c r="S8" s="82"/>
      <c r="T8" s="82"/>
      <c r="U8" s="82"/>
    </row>
    <row r="9" spans="1:21" ht="20.25">
      <c r="A9" s="95"/>
      <c r="B9" s="95"/>
      <c r="C9" s="97"/>
      <c r="D9" s="97"/>
      <c r="E9" s="82"/>
      <c r="F9" s="82"/>
      <c r="G9" s="82"/>
      <c r="H9" s="82"/>
      <c r="I9" s="82"/>
      <c r="J9" s="82"/>
      <c r="K9" s="82"/>
      <c r="L9" s="82"/>
      <c r="M9" s="82"/>
      <c r="N9" s="82"/>
      <c r="O9" s="82"/>
      <c r="P9" s="82"/>
      <c r="Q9" s="82"/>
      <c r="R9" s="82"/>
      <c r="S9" s="82"/>
      <c r="T9" s="82"/>
      <c r="U9" s="82"/>
    </row>
    <row r="10" spans="1:21" ht="16.5">
      <c r="A10" s="95"/>
      <c r="B10" s="98"/>
      <c r="C10" s="98"/>
      <c r="D10" s="98"/>
      <c r="E10" s="82"/>
      <c r="F10" s="82"/>
      <c r="G10" s="82"/>
      <c r="H10" s="82"/>
      <c r="I10" s="82"/>
      <c r="J10" s="82"/>
      <c r="K10" s="82"/>
      <c r="L10" s="82"/>
      <c r="M10" s="82"/>
      <c r="N10" s="82"/>
      <c r="O10" s="82"/>
      <c r="P10" s="82"/>
      <c r="Q10" s="82"/>
      <c r="R10" s="82"/>
      <c r="S10" s="82"/>
      <c r="T10" s="82"/>
      <c r="U10" s="82"/>
    </row>
    <row r="11" spans="1:21">
      <c r="A11" s="95"/>
      <c r="B11" s="95" t="s">
        <v>236</v>
      </c>
      <c r="C11" s="95" t="s">
        <v>237</v>
      </c>
      <c r="D11" s="95" t="s">
        <v>238</v>
      </c>
      <c r="E11" s="82"/>
      <c r="F11" s="82"/>
      <c r="G11" s="82"/>
      <c r="H11" s="82"/>
      <c r="I11" s="82"/>
      <c r="J11" s="82"/>
      <c r="K11" s="82"/>
      <c r="L11" s="82"/>
      <c r="M11" s="82"/>
      <c r="N11" s="82"/>
      <c r="O11" s="82"/>
      <c r="P11" s="82"/>
      <c r="Q11" s="82"/>
      <c r="R11" s="82"/>
      <c r="S11" s="82"/>
      <c r="T11" s="82"/>
      <c r="U11" s="82"/>
    </row>
    <row r="12" spans="1:21">
      <c r="A12" s="95"/>
      <c r="B12" s="95" t="s">
        <v>239</v>
      </c>
      <c r="C12" s="95" t="s">
        <v>240</v>
      </c>
      <c r="D12" s="95" t="s">
        <v>241</v>
      </c>
      <c r="E12" s="82"/>
      <c r="F12" s="82"/>
      <c r="G12" s="82"/>
      <c r="H12" s="82"/>
      <c r="I12" s="82"/>
      <c r="J12" s="82"/>
      <c r="K12" s="82"/>
      <c r="L12" s="82"/>
      <c r="M12" s="82"/>
      <c r="N12" s="82"/>
      <c r="O12" s="82"/>
      <c r="P12" s="82"/>
      <c r="Q12" s="82"/>
      <c r="R12" s="82"/>
      <c r="S12" s="82"/>
      <c r="T12" s="82"/>
      <c r="U12" s="82"/>
    </row>
    <row r="13" spans="1:21">
      <c r="A13" s="95"/>
      <c r="B13" s="95"/>
      <c r="C13" s="95" t="s">
        <v>242</v>
      </c>
      <c r="D13" s="95" t="s">
        <v>243</v>
      </c>
      <c r="E13" s="82"/>
      <c r="F13" s="82"/>
      <c r="G13" s="82"/>
      <c r="H13" s="82"/>
      <c r="I13" s="82"/>
      <c r="J13" s="82"/>
      <c r="K13" s="82"/>
      <c r="L13" s="82"/>
      <c r="M13" s="82"/>
      <c r="N13" s="82"/>
      <c r="O13" s="82"/>
      <c r="P13" s="82"/>
      <c r="Q13" s="82"/>
      <c r="R13" s="82"/>
      <c r="S13" s="82"/>
      <c r="T13" s="82"/>
      <c r="U13" s="82"/>
    </row>
    <row r="14" spans="1:21">
      <c r="A14" s="95"/>
      <c r="B14" s="95"/>
      <c r="C14" s="95" t="s">
        <v>143</v>
      </c>
      <c r="D14" s="95" t="s">
        <v>155</v>
      </c>
      <c r="E14" s="82"/>
      <c r="F14" s="82"/>
      <c r="G14" s="82"/>
      <c r="H14" s="82"/>
      <c r="I14" s="82"/>
      <c r="J14" s="82"/>
      <c r="K14" s="82"/>
      <c r="L14" s="82"/>
      <c r="M14" s="82"/>
      <c r="N14" s="82"/>
      <c r="O14" s="82"/>
      <c r="P14" s="82"/>
      <c r="Q14" s="82"/>
      <c r="R14" s="82"/>
      <c r="S14" s="82"/>
      <c r="T14" s="82"/>
      <c r="U14" s="82"/>
    </row>
    <row r="15" spans="1:21">
      <c r="A15" s="95"/>
      <c r="B15" s="95"/>
      <c r="C15" s="95" t="s">
        <v>244</v>
      </c>
      <c r="D15" s="95" t="s">
        <v>245</v>
      </c>
      <c r="E15" s="82"/>
      <c r="F15" s="82"/>
      <c r="G15" s="82"/>
      <c r="H15" s="82"/>
      <c r="I15" s="82"/>
      <c r="J15" s="82"/>
      <c r="K15" s="82"/>
      <c r="L15" s="82"/>
      <c r="M15" s="82"/>
      <c r="N15" s="82"/>
      <c r="O15" s="82"/>
      <c r="P15" s="82"/>
      <c r="Q15" s="82"/>
      <c r="R15" s="82"/>
      <c r="S15" s="82"/>
      <c r="T15" s="82"/>
      <c r="U15" s="82"/>
    </row>
    <row r="16" spans="1:21">
      <c r="A16" s="95"/>
      <c r="B16" s="95"/>
      <c r="C16" s="95"/>
      <c r="D16" s="95"/>
      <c r="E16" s="82"/>
      <c r="F16" s="82"/>
      <c r="G16" s="82"/>
      <c r="H16" s="82"/>
      <c r="I16" s="82"/>
      <c r="J16" s="82"/>
      <c r="K16" s="82"/>
      <c r="L16" s="82"/>
      <c r="M16" s="82"/>
      <c r="N16" s="82"/>
      <c r="O16" s="82"/>
    </row>
    <row r="17" spans="1:15">
      <c r="A17" s="95"/>
      <c r="B17" s="95"/>
      <c r="C17" s="95"/>
      <c r="D17" s="95"/>
      <c r="E17" s="82"/>
      <c r="F17" s="82"/>
      <c r="G17" s="82"/>
      <c r="H17" s="82"/>
      <c r="I17" s="82"/>
      <c r="J17" s="82"/>
      <c r="K17" s="82"/>
      <c r="L17" s="82"/>
      <c r="M17" s="82"/>
      <c r="N17" s="82"/>
      <c r="O17" s="82"/>
    </row>
    <row r="18" spans="1:15">
      <c r="A18" s="95"/>
      <c r="B18" s="99"/>
      <c r="C18" s="99"/>
      <c r="D18" s="99"/>
      <c r="E18" s="82"/>
      <c r="F18" s="82"/>
      <c r="G18" s="82"/>
      <c r="H18" s="82"/>
      <c r="I18" s="82"/>
      <c r="J18" s="82"/>
      <c r="K18" s="82"/>
      <c r="L18" s="82"/>
      <c r="M18" s="82"/>
      <c r="N18" s="82"/>
      <c r="O18" s="82"/>
    </row>
    <row r="19" spans="1:15">
      <c r="A19" s="95"/>
      <c r="B19" s="99"/>
      <c r="C19" s="99"/>
      <c r="D19" s="99"/>
      <c r="E19" s="82"/>
      <c r="F19" s="82"/>
      <c r="G19" s="82"/>
      <c r="H19" s="82"/>
      <c r="I19" s="82"/>
      <c r="J19" s="82"/>
      <c r="K19" s="82"/>
      <c r="L19" s="82"/>
      <c r="M19" s="82"/>
      <c r="N19" s="82"/>
      <c r="O19" s="82"/>
    </row>
    <row r="20" spans="1:15">
      <c r="A20" s="95"/>
      <c r="B20" s="99"/>
      <c r="C20" s="99"/>
      <c r="D20" s="99"/>
      <c r="E20" s="82"/>
      <c r="F20" s="82"/>
      <c r="G20" s="82"/>
      <c r="H20" s="82"/>
      <c r="I20" s="82"/>
      <c r="J20" s="82"/>
      <c r="K20" s="82"/>
      <c r="L20" s="82"/>
      <c r="M20" s="82"/>
      <c r="N20" s="82"/>
      <c r="O20" s="82"/>
    </row>
    <row r="21" spans="1:15">
      <c r="A21" s="95"/>
      <c r="B21" s="99"/>
      <c r="C21" s="99"/>
      <c r="D21" s="99"/>
      <c r="E21" s="82"/>
      <c r="F21" s="82"/>
      <c r="G21" s="82"/>
      <c r="H21" s="82"/>
      <c r="I21" s="82"/>
      <c r="J21" s="82"/>
      <c r="K21" s="82"/>
      <c r="L21" s="82"/>
      <c r="M21" s="82"/>
      <c r="N21" s="82"/>
      <c r="O21" s="82"/>
    </row>
    <row r="22" spans="1:15" ht="20.25">
      <c r="A22" s="95"/>
      <c r="B22" s="95"/>
      <c r="C22" s="97"/>
      <c r="D22" s="97"/>
      <c r="E22" s="82"/>
      <c r="F22" s="82"/>
      <c r="G22" s="82"/>
      <c r="H22" s="82"/>
      <c r="I22" s="82"/>
      <c r="J22" s="82"/>
      <c r="K22" s="82"/>
      <c r="L22" s="82"/>
      <c r="M22" s="82"/>
      <c r="N22" s="82"/>
      <c r="O22" s="82"/>
    </row>
    <row r="23" spans="1:15" ht="20.25">
      <c r="A23" s="95"/>
      <c r="B23" s="95"/>
      <c r="C23" s="97"/>
      <c r="D23" s="97"/>
      <c r="E23" s="82"/>
      <c r="F23" s="82"/>
      <c r="G23" s="82"/>
      <c r="H23" s="82"/>
      <c r="I23" s="82"/>
      <c r="J23" s="82"/>
      <c r="K23" s="82"/>
      <c r="L23" s="82"/>
      <c r="M23" s="82"/>
      <c r="N23" s="82"/>
      <c r="O23" s="82"/>
    </row>
    <row r="24" spans="1:15" ht="20.25">
      <c r="A24" s="95"/>
      <c r="B24" s="95"/>
      <c r="C24" s="97"/>
      <c r="D24" s="97"/>
      <c r="E24" s="82"/>
      <c r="F24" s="82"/>
      <c r="G24" s="82"/>
      <c r="H24" s="82"/>
      <c r="I24" s="82"/>
      <c r="J24" s="82"/>
      <c r="K24" s="82"/>
      <c r="L24" s="82"/>
      <c r="M24" s="82"/>
      <c r="N24" s="82"/>
      <c r="O24" s="82"/>
    </row>
    <row r="25" spans="1:15" ht="20.25">
      <c r="A25" s="95"/>
      <c r="B25" s="95"/>
      <c r="C25" s="97"/>
      <c r="D25" s="97"/>
      <c r="E25" s="82"/>
      <c r="F25" s="82"/>
      <c r="G25" s="82"/>
      <c r="H25" s="82"/>
      <c r="I25" s="82"/>
      <c r="J25" s="82"/>
      <c r="K25" s="82"/>
      <c r="L25" s="82"/>
      <c r="M25" s="82"/>
      <c r="N25" s="82"/>
      <c r="O25" s="82"/>
    </row>
    <row r="26" spans="1:15" ht="20.25">
      <c r="A26" s="95"/>
      <c r="B26" s="95"/>
      <c r="C26" s="97"/>
      <c r="D26" s="97"/>
      <c r="E26" s="82"/>
      <c r="F26" s="82"/>
      <c r="G26" s="82"/>
      <c r="H26" s="82"/>
      <c r="I26" s="82"/>
      <c r="J26" s="82"/>
      <c r="K26" s="82"/>
      <c r="L26" s="82"/>
      <c r="M26" s="82"/>
      <c r="N26" s="82"/>
      <c r="O26" s="82"/>
    </row>
    <row r="27" spans="1:15" ht="20.25">
      <c r="A27" s="95"/>
      <c r="B27" s="95"/>
      <c r="C27" s="97"/>
      <c r="D27" s="97"/>
      <c r="E27" s="82"/>
      <c r="F27" s="82"/>
      <c r="G27" s="82"/>
      <c r="H27" s="82"/>
      <c r="I27" s="82"/>
      <c r="J27" s="82"/>
      <c r="K27" s="82"/>
      <c r="L27" s="82"/>
      <c r="M27" s="82"/>
      <c r="N27" s="82"/>
      <c r="O27" s="82"/>
    </row>
    <row r="28" spans="1:15" ht="20.25">
      <c r="A28" s="95"/>
      <c r="B28" s="95"/>
      <c r="C28" s="97"/>
      <c r="D28" s="97"/>
      <c r="E28" s="82"/>
      <c r="F28" s="82"/>
      <c r="G28" s="82"/>
      <c r="H28" s="82"/>
      <c r="I28" s="82"/>
      <c r="J28" s="82"/>
      <c r="K28" s="82"/>
      <c r="L28" s="82"/>
      <c r="M28" s="82"/>
      <c r="N28" s="82"/>
      <c r="O28" s="82"/>
    </row>
    <row r="29" spans="1:15" ht="20.25">
      <c r="A29" s="95"/>
      <c r="B29" s="95"/>
      <c r="C29" s="97"/>
      <c r="D29" s="97"/>
      <c r="E29" s="82"/>
      <c r="F29" s="82"/>
      <c r="G29" s="82"/>
      <c r="H29" s="82"/>
      <c r="I29" s="82"/>
      <c r="J29" s="82"/>
      <c r="K29" s="82"/>
      <c r="L29" s="82"/>
      <c r="M29" s="82"/>
      <c r="N29" s="82"/>
      <c r="O29" s="82"/>
    </row>
    <row r="30" spans="1:15" ht="20.25">
      <c r="A30" s="95"/>
      <c r="B30" s="95"/>
      <c r="C30" s="97"/>
      <c r="D30" s="97"/>
      <c r="E30" s="82"/>
      <c r="F30" s="82"/>
      <c r="G30" s="82"/>
      <c r="H30" s="82"/>
      <c r="I30" s="82"/>
      <c r="J30" s="82"/>
      <c r="K30" s="82"/>
      <c r="L30" s="82"/>
      <c r="M30" s="82"/>
      <c r="N30" s="82"/>
      <c r="O30" s="82"/>
    </row>
    <row r="31" spans="1:15" ht="20.25">
      <c r="A31" s="95"/>
      <c r="B31" s="95"/>
      <c r="C31" s="97"/>
      <c r="D31" s="97"/>
      <c r="E31" s="82"/>
      <c r="F31" s="82"/>
      <c r="G31" s="82"/>
      <c r="H31" s="82"/>
      <c r="I31" s="82"/>
      <c r="J31" s="82"/>
      <c r="K31" s="82"/>
      <c r="L31" s="82"/>
      <c r="M31" s="82"/>
      <c r="N31" s="82"/>
      <c r="O31" s="82"/>
    </row>
    <row r="32" spans="1:15" ht="20.25">
      <c r="A32" s="95"/>
      <c r="B32" s="95"/>
      <c r="C32" s="97"/>
      <c r="D32" s="97"/>
      <c r="E32" s="82"/>
      <c r="F32" s="82"/>
      <c r="G32" s="82"/>
      <c r="H32" s="82"/>
      <c r="I32" s="82"/>
      <c r="J32" s="82"/>
      <c r="K32" s="82"/>
      <c r="L32" s="82"/>
      <c r="M32" s="82"/>
      <c r="N32" s="82"/>
      <c r="O32" s="82"/>
    </row>
    <row r="33" spans="1:15" ht="20.25">
      <c r="A33" s="95"/>
      <c r="B33" s="95"/>
      <c r="C33" s="97"/>
      <c r="D33" s="97"/>
      <c r="E33" s="82"/>
      <c r="F33" s="82"/>
      <c r="G33" s="82"/>
      <c r="H33" s="82"/>
      <c r="I33" s="82"/>
      <c r="J33" s="82"/>
      <c r="K33" s="82"/>
      <c r="L33" s="82"/>
      <c r="M33" s="82"/>
      <c r="N33" s="82"/>
      <c r="O33" s="82"/>
    </row>
    <row r="34" spans="1:15" ht="20.25">
      <c r="A34" s="95"/>
      <c r="B34" s="95"/>
      <c r="C34" s="97"/>
      <c r="D34" s="97"/>
      <c r="E34" s="82"/>
      <c r="F34" s="82"/>
      <c r="G34" s="82"/>
      <c r="H34" s="82"/>
      <c r="I34" s="82"/>
      <c r="J34" s="82"/>
      <c r="K34" s="82"/>
      <c r="L34" s="82"/>
      <c r="M34" s="82"/>
      <c r="N34" s="82"/>
      <c r="O34" s="82"/>
    </row>
    <row r="35" spans="1:15" ht="20.25">
      <c r="A35" s="95"/>
      <c r="B35" s="95"/>
      <c r="C35" s="97"/>
      <c r="D35" s="97"/>
      <c r="E35" s="82"/>
      <c r="F35" s="82"/>
      <c r="G35" s="82"/>
      <c r="H35" s="82"/>
      <c r="I35" s="82"/>
      <c r="J35" s="82"/>
      <c r="K35" s="82"/>
      <c r="L35" s="82"/>
      <c r="M35" s="82"/>
      <c r="N35" s="82"/>
      <c r="O35" s="82"/>
    </row>
    <row r="36" spans="1:15" ht="20.25">
      <c r="A36" s="95"/>
      <c r="B36" s="95"/>
      <c r="C36" s="97"/>
      <c r="D36" s="97"/>
      <c r="E36" s="82"/>
      <c r="F36" s="82"/>
      <c r="G36" s="82"/>
      <c r="H36" s="82"/>
      <c r="I36" s="82"/>
      <c r="J36" s="82"/>
      <c r="K36" s="82"/>
      <c r="L36" s="82"/>
      <c r="M36" s="82"/>
      <c r="N36" s="82"/>
      <c r="O36" s="82"/>
    </row>
    <row r="37" spans="1:15" ht="20.25">
      <c r="A37" s="95"/>
      <c r="B37" s="95"/>
      <c r="C37" s="97"/>
      <c r="D37" s="97"/>
      <c r="E37" s="82"/>
      <c r="F37" s="82"/>
      <c r="G37" s="82"/>
      <c r="H37" s="82"/>
      <c r="I37" s="82"/>
      <c r="J37" s="82"/>
      <c r="K37" s="82"/>
      <c r="L37" s="82"/>
      <c r="M37" s="82"/>
      <c r="N37" s="82"/>
      <c r="O37" s="82"/>
    </row>
    <row r="38" spans="1:15" ht="20.25">
      <c r="A38" s="95"/>
      <c r="B38" s="95"/>
      <c r="C38" s="97"/>
      <c r="D38" s="97"/>
      <c r="E38" s="82"/>
      <c r="F38" s="82"/>
      <c r="G38" s="82"/>
      <c r="H38" s="82"/>
      <c r="I38" s="82"/>
      <c r="J38" s="82"/>
      <c r="K38" s="82"/>
      <c r="L38" s="82"/>
      <c r="M38" s="82"/>
      <c r="N38" s="82"/>
      <c r="O38" s="82"/>
    </row>
    <row r="39" spans="1:15" ht="20.25">
      <c r="A39" s="95"/>
      <c r="B39" s="95"/>
      <c r="C39" s="97"/>
      <c r="D39" s="97"/>
      <c r="E39" s="82"/>
      <c r="F39" s="82"/>
      <c r="G39" s="82"/>
      <c r="H39" s="82"/>
      <c r="I39" s="82"/>
      <c r="J39" s="82"/>
      <c r="K39" s="82"/>
      <c r="L39" s="82"/>
      <c r="M39" s="82"/>
      <c r="N39" s="82"/>
      <c r="O39" s="82"/>
    </row>
    <row r="40" spans="1:15" ht="20.25">
      <c r="A40" s="95"/>
      <c r="B40" s="95"/>
      <c r="C40" s="97"/>
      <c r="D40" s="97"/>
      <c r="E40" s="82"/>
      <c r="F40" s="82"/>
      <c r="G40" s="82"/>
      <c r="H40" s="82"/>
      <c r="I40" s="82"/>
      <c r="J40" s="82"/>
      <c r="K40" s="82"/>
      <c r="L40" s="82"/>
      <c r="M40" s="82"/>
      <c r="N40" s="82"/>
      <c r="O40" s="82"/>
    </row>
    <row r="41" spans="1:15" ht="20.25">
      <c r="A41" s="95"/>
      <c r="B41" s="95"/>
      <c r="C41" s="97"/>
      <c r="D41" s="97"/>
      <c r="E41" s="82"/>
      <c r="F41" s="82"/>
      <c r="G41" s="82"/>
      <c r="H41" s="82"/>
      <c r="I41" s="82"/>
      <c r="J41" s="82"/>
      <c r="K41" s="82"/>
      <c r="L41" s="82"/>
      <c r="M41" s="82"/>
      <c r="N41" s="82"/>
      <c r="O41" s="82"/>
    </row>
    <row r="42" spans="1:15" ht="20.25">
      <c r="A42" s="95"/>
      <c r="B42" s="95"/>
      <c r="C42" s="97"/>
      <c r="D42" s="97"/>
      <c r="E42" s="82"/>
      <c r="F42" s="82"/>
      <c r="G42" s="82"/>
      <c r="H42" s="82"/>
      <c r="I42" s="82"/>
      <c r="J42" s="82"/>
      <c r="K42" s="82"/>
      <c r="L42" s="82"/>
      <c r="M42" s="82"/>
      <c r="N42" s="82"/>
      <c r="O42" s="82"/>
    </row>
    <row r="43" spans="1:15" ht="20.25">
      <c r="A43" s="95"/>
      <c r="B43" s="95"/>
      <c r="C43" s="97"/>
      <c r="D43" s="97"/>
      <c r="E43" s="82"/>
      <c r="F43" s="82"/>
      <c r="G43" s="82"/>
      <c r="H43" s="82"/>
      <c r="I43" s="82"/>
      <c r="J43" s="82"/>
      <c r="K43" s="82"/>
      <c r="L43" s="82"/>
      <c r="M43" s="82"/>
      <c r="N43" s="82"/>
      <c r="O43" s="82"/>
    </row>
    <row r="44" spans="1:15" ht="20.25">
      <c r="A44" s="95"/>
      <c r="B44" s="95"/>
      <c r="C44" s="97"/>
      <c r="D44" s="97"/>
      <c r="E44" s="82"/>
      <c r="F44" s="82"/>
      <c r="G44" s="82"/>
      <c r="H44" s="82"/>
      <c r="I44" s="82"/>
      <c r="J44" s="82"/>
      <c r="K44" s="82"/>
      <c r="L44" s="82"/>
      <c r="M44" s="82"/>
      <c r="N44" s="82"/>
      <c r="O44" s="82"/>
    </row>
    <row r="45" spans="1:15" ht="20.25">
      <c r="A45" s="95"/>
      <c r="B45" s="95"/>
      <c r="C45" s="97"/>
      <c r="D45" s="97"/>
      <c r="E45" s="82"/>
      <c r="F45" s="82"/>
      <c r="G45" s="82"/>
      <c r="H45" s="82"/>
      <c r="I45" s="82"/>
      <c r="J45" s="82"/>
      <c r="K45" s="82"/>
      <c r="L45" s="82"/>
      <c r="M45" s="82"/>
      <c r="N45" s="82"/>
      <c r="O45" s="82"/>
    </row>
    <row r="46" spans="1:15" ht="20.25">
      <c r="A46" s="95"/>
      <c r="B46" s="95"/>
      <c r="C46" s="97"/>
      <c r="D46" s="97"/>
      <c r="E46" s="82"/>
      <c r="F46" s="82"/>
      <c r="G46" s="82"/>
      <c r="H46" s="82"/>
      <c r="I46" s="82"/>
      <c r="J46" s="82"/>
      <c r="K46" s="82"/>
      <c r="L46" s="82"/>
      <c r="M46" s="82"/>
      <c r="N46" s="82"/>
      <c r="O46" s="82"/>
    </row>
    <row r="47" spans="1:15" ht="20.25">
      <c r="A47" s="95"/>
      <c r="B47" s="95"/>
      <c r="C47" s="97"/>
      <c r="D47" s="97"/>
      <c r="E47" s="82"/>
      <c r="F47" s="82"/>
      <c r="G47" s="82"/>
      <c r="H47" s="82"/>
      <c r="I47" s="82"/>
      <c r="J47" s="82"/>
      <c r="K47" s="82"/>
      <c r="L47" s="82"/>
      <c r="M47" s="82"/>
      <c r="N47" s="82"/>
      <c r="O47" s="82"/>
    </row>
    <row r="48" spans="1:15" ht="20.25">
      <c r="A48" s="95"/>
      <c r="B48" s="95"/>
      <c r="C48" s="97"/>
      <c r="D48" s="97"/>
      <c r="E48" s="82"/>
      <c r="F48" s="82"/>
      <c r="G48" s="82"/>
      <c r="H48" s="82"/>
      <c r="I48" s="82"/>
      <c r="J48" s="82"/>
      <c r="K48" s="82"/>
      <c r="L48" s="82"/>
      <c r="M48" s="82"/>
      <c r="N48" s="82"/>
      <c r="O48" s="82"/>
    </row>
    <row r="49" spans="1:15" ht="20.25">
      <c r="A49" s="95"/>
      <c r="B49" s="95"/>
      <c r="C49" s="97"/>
      <c r="D49" s="97"/>
      <c r="E49" s="82"/>
      <c r="F49" s="82"/>
      <c r="G49" s="82"/>
      <c r="H49" s="82"/>
      <c r="I49" s="82"/>
      <c r="J49" s="82"/>
      <c r="K49" s="82"/>
      <c r="L49" s="82"/>
      <c r="M49" s="82"/>
      <c r="N49" s="82"/>
      <c r="O49" s="82"/>
    </row>
    <row r="50" spans="1:15" ht="20.25">
      <c r="A50" s="95"/>
      <c r="B50" s="95"/>
      <c r="C50" s="97"/>
      <c r="D50" s="97"/>
      <c r="E50" s="82"/>
      <c r="F50" s="82"/>
      <c r="G50" s="82"/>
      <c r="H50" s="82"/>
      <c r="I50" s="82"/>
      <c r="J50" s="82"/>
      <c r="K50" s="82"/>
      <c r="L50" s="82"/>
      <c r="M50" s="82"/>
      <c r="N50" s="82"/>
      <c r="O50" s="82"/>
    </row>
    <row r="51" spans="1:15" ht="20.25">
      <c r="A51" s="95"/>
      <c r="B51" s="95"/>
      <c r="C51" s="97"/>
      <c r="D51" s="97"/>
      <c r="E51" s="82"/>
      <c r="F51" s="82"/>
      <c r="G51" s="82"/>
      <c r="H51" s="82"/>
      <c r="I51" s="82"/>
      <c r="J51" s="82"/>
      <c r="K51" s="82"/>
      <c r="L51" s="82"/>
      <c r="M51" s="82"/>
      <c r="N51" s="82"/>
      <c r="O51" s="82"/>
    </row>
    <row r="52" spans="1:15" ht="20.25">
      <c r="A52" s="95"/>
      <c r="B52" s="23"/>
      <c r="C52" s="33"/>
      <c r="D52" s="33"/>
    </row>
    <row r="53" spans="1:15" ht="20.25">
      <c r="A53" s="95"/>
      <c r="B53" s="23"/>
      <c r="C53" s="33"/>
      <c r="D53" s="33"/>
    </row>
    <row r="54" spans="1:15" ht="20.25">
      <c r="A54" s="95"/>
      <c r="B54" s="23"/>
      <c r="C54" s="33"/>
      <c r="D54" s="33"/>
    </row>
    <row r="55" spans="1:15" ht="20.25">
      <c r="A55" s="95"/>
      <c r="B55" s="23"/>
      <c r="C55" s="33"/>
      <c r="D55" s="33"/>
    </row>
    <row r="56" spans="1:15" ht="20.25">
      <c r="A56" s="95"/>
      <c r="B56" s="23"/>
      <c r="C56" s="33"/>
      <c r="D56" s="33"/>
    </row>
    <row r="57" spans="1:15" ht="20.25">
      <c r="A57" s="95"/>
      <c r="B57" s="23"/>
      <c r="C57" s="33"/>
      <c r="D57" s="33"/>
    </row>
    <row r="58" spans="1:15" ht="20.25">
      <c r="A58" s="95"/>
      <c r="B58" s="23"/>
      <c r="C58" s="33"/>
      <c r="D58" s="33"/>
    </row>
    <row r="59" spans="1:15" ht="20.25">
      <c r="A59" s="95"/>
      <c r="B59" s="23"/>
      <c r="C59" s="33"/>
      <c r="D59" s="33"/>
    </row>
    <row r="60" spans="1:15" ht="20.25">
      <c r="A60" s="95"/>
      <c r="B60" s="23"/>
      <c r="C60" s="33"/>
      <c r="D60" s="33"/>
    </row>
    <row r="61" spans="1:15" ht="20.25">
      <c r="A61" s="95"/>
      <c r="B61" s="23"/>
      <c r="C61" s="33"/>
      <c r="D61" s="33"/>
    </row>
    <row r="62" spans="1:15" ht="20.25">
      <c r="A62" s="95"/>
      <c r="B62" s="23"/>
      <c r="C62" s="33"/>
      <c r="D62" s="33"/>
    </row>
    <row r="63" spans="1:15" ht="20.25">
      <c r="A63" s="95"/>
      <c r="B63" s="23"/>
      <c r="C63" s="33"/>
      <c r="D63" s="33"/>
    </row>
    <row r="64" spans="1:15" ht="20.25">
      <c r="A64" s="95"/>
      <c r="B64" s="23"/>
      <c r="C64" s="33"/>
      <c r="D64" s="33"/>
    </row>
    <row r="65" spans="1:4" ht="20.25">
      <c r="A65" s="95"/>
      <c r="B65" s="23"/>
      <c r="C65" s="33"/>
      <c r="D65" s="33"/>
    </row>
    <row r="66" spans="1:4" ht="20.25">
      <c r="A66" s="95"/>
      <c r="B66" s="23"/>
      <c r="C66" s="33"/>
      <c r="D66" s="33"/>
    </row>
    <row r="67" spans="1:4" ht="20.25">
      <c r="A67" s="95"/>
      <c r="B67" s="23"/>
      <c r="C67" s="33"/>
      <c r="D67" s="33"/>
    </row>
    <row r="68" spans="1:4" ht="20.25">
      <c r="A68" s="95"/>
      <c r="B68" s="23"/>
      <c r="C68" s="33"/>
      <c r="D68" s="33"/>
    </row>
    <row r="69" spans="1:4" ht="20.25">
      <c r="A69" s="95"/>
      <c r="B69" s="23"/>
      <c r="C69" s="33"/>
      <c r="D69" s="33"/>
    </row>
    <row r="70" spans="1:4" ht="20.25">
      <c r="A70" s="95"/>
      <c r="B70" s="23"/>
      <c r="C70" s="33"/>
      <c r="D70" s="33"/>
    </row>
    <row r="71" spans="1:4" ht="20.25">
      <c r="A71" s="95"/>
      <c r="B71" s="23"/>
      <c r="C71" s="33"/>
      <c r="D71" s="33"/>
    </row>
    <row r="72" spans="1:4" ht="20.25">
      <c r="A72" s="95"/>
      <c r="B72" s="23"/>
      <c r="C72" s="33"/>
      <c r="D72" s="33"/>
    </row>
    <row r="73" spans="1:4" ht="20.25">
      <c r="A73" s="95"/>
      <c r="B73" s="23"/>
      <c r="C73" s="33"/>
      <c r="D73" s="33"/>
    </row>
    <row r="74" spans="1:4" ht="20.25">
      <c r="A74" s="95"/>
      <c r="B74" s="23"/>
      <c r="C74" s="33"/>
      <c r="D74" s="33"/>
    </row>
    <row r="75" spans="1:4" ht="20.25">
      <c r="A75" s="95"/>
      <c r="B75" s="23"/>
      <c r="C75" s="33"/>
      <c r="D75" s="33"/>
    </row>
    <row r="76" spans="1:4" ht="20.25">
      <c r="A76" s="95"/>
      <c r="B76" s="23"/>
      <c r="C76" s="33"/>
      <c r="D76" s="33"/>
    </row>
    <row r="77" spans="1:4" ht="20.25">
      <c r="A77" s="95"/>
      <c r="B77" s="23"/>
      <c r="C77" s="33"/>
      <c r="D77" s="33"/>
    </row>
    <row r="78" spans="1:4" ht="20.25">
      <c r="A78" s="95"/>
      <c r="B78" s="23"/>
      <c r="C78" s="33"/>
      <c r="D78" s="33"/>
    </row>
    <row r="79" spans="1:4" ht="20.25">
      <c r="A79" s="95"/>
      <c r="B79" s="23"/>
      <c r="C79" s="33"/>
      <c r="D79" s="33"/>
    </row>
    <row r="80" spans="1:4" ht="20.25">
      <c r="A80" s="95"/>
      <c r="B80" s="23"/>
      <c r="C80" s="33"/>
      <c r="D80" s="33"/>
    </row>
    <row r="81" spans="1:4" ht="20.25">
      <c r="A81" s="95"/>
      <c r="B81" s="23"/>
      <c r="C81" s="33"/>
      <c r="D81" s="33"/>
    </row>
    <row r="82" spans="1:4" ht="20.25">
      <c r="A82" s="95"/>
      <c r="B82" s="23"/>
      <c r="C82" s="33"/>
      <c r="D82" s="33"/>
    </row>
    <row r="83" spans="1:4" ht="20.25">
      <c r="A83" s="95"/>
      <c r="B83" s="23"/>
      <c r="C83" s="33"/>
      <c r="D83" s="33"/>
    </row>
    <row r="84" spans="1:4" ht="20.25">
      <c r="A84" s="95"/>
      <c r="B84" s="23"/>
      <c r="C84" s="33"/>
      <c r="D84" s="33"/>
    </row>
    <row r="85" spans="1:4" ht="20.25">
      <c r="A85" s="95"/>
      <c r="B85" s="23"/>
      <c r="C85" s="33"/>
      <c r="D85" s="33"/>
    </row>
    <row r="86" spans="1:4" ht="20.25">
      <c r="A86" s="95"/>
      <c r="B86" s="23"/>
      <c r="C86" s="33"/>
      <c r="D86" s="33"/>
    </row>
    <row r="87" spans="1:4" ht="20.25">
      <c r="A87" s="95"/>
      <c r="B87" s="23"/>
      <c r="C87" s="33"/>
      <c r="D87" s="33"/>
    </row>
    <row r="88" spans="1:4" ht="20.25">
      <c r="A88" s="95"/>
      <c r="B88" s="23"/>
      <c r="C88" s="33"/>
      <c r="D88" s="33"/>
    </row>
    <row r="89" spans="1:4" ht="20.25">
      <c r="A89" s="95"/>
      <c r="B89" s="23"/>
      <c r="C89" s="33"/>
      <c r="D89" s="33"/>
    </row>
    <row r="90" spans="1:4" ht="20.25">
      <c r="A90" s="95"/>
      <c r="B90" s="23"/>
      <c r="C90" s="33"/>
      <c r="D90" s="33"/>
    </row>
    <row r="91" spans="1:4" ht="20.25">
      <c r="A91" s="95"/>
      <c r="B91" s="23"/>
      <c r="C91" s="33"/>
      <c r="D91" s="33"/>
    </row>
    <row r="92" spans="1:4" ht="20.25">
      <c r="A92" s="95"/>
      <c r="B92" s="23"/>
      <c r="C92" s="33"/>
      <c r="D92" s="33"/>
    </row>
    <row r="93" spans="1:4" ht="20.25">
      <c r="A93" s="95"/>
      <c r="B93" s="23"/>
      <c r="C93" s="33"/>
      <c r="D93" s="33"/>
    </row>
    <row r="94" spans="1:4" ht="20.25">
      <c r="A94" s="95"/>
      <c r="B94" s="23"/>
      <c r="C94" s="33"/>
      <c r="D94" s="33"/>
    </row>
    <row r="95" spans="1:4" ht="20.25">
      <c r="A95" s="95"/>
      <c r="B95" s="23"/>
      <c r="C95" s="33"/>
      <c r="D95" s="33"/>
    </row>
    <row r="96" spans="1:4" ht="20.25">
      <c r="A96" s="95"/>
      <c r="B96" s="23"/>
      <c r="C96" s="33"/>
      <c r="D96" s="33"/>
    </row>
    <row r="97" spans="1:4" ht="20.25">
      <c r="A97" s="95"/>
      <c r="B97" s="23"/>
      <c r="C97" s="33"/>
      <c r="D97" s="33"/>
    </row>
    <row r="98" spans="1:4" ht="20.25">
      <c r="A98" s="95"/>
      <c r="B98" s="23"/>
      <c r="C98" s="33"/>
      <c r="D98" s="33"/>
    </row>
    <row r="99" spans="1:4" ht="20.25">
      <c r="A99" s="95"/>
      <c r="B99" s="23"/>
      <c r="C99" s="33"/>
      <c r="D99" s="33"/>
    </row>
    <row r="100" spans="1:4" ht="20.25">
      <c r="A100" s="95"/>
      <c r="B100" s="23"/>
      <c r="C100" s="33"/>
      <c r="D100" s="33"/>
    </row>
    <row r="101" spans="1:4" ht="20.25">
      <c r="A101" s="95"/>
      <c r="B101" s="23"/>
      <c r="C101" s="33"/>
      <c r="D101" s="33"/>
    </row>
    <row r="102" spans="1:4" ht="20.25">
      <c r="A102" s="95"/>
      <c r="B102" s="23"/>
      <c r="C102" s="33"/>
      <c r="D102" s="33"/>
    </row>
    <row r="103" spans="1:4" ht="20.25">
      <c r="A103" s="95"/>
      <c r="B103" s="23"/>
      <c r="C103" s="33"/>
      <c r="D103" s="33"/>
    </row>
    <row r="104" spans="1:4" ht="20.25">
      <c r="A104" s="95"/>
      <c r="B104" s="23"/>
      <c r="C104" s="33"/>
      <c r="D104" s="33"/>
    </row>
    <row r="105" spans="1:4" ht="20.25">
      <c r="A105" s="95"/>
      <c r="B105" s="23"/>
      <c r="C105" s="33"/>
      <c r="D105" s="33"/>
    </row>
    <row r="106" spans="1:4" ht="20.25">
      <c r="A106" s="95"/>
      <c r="B106" s="23"/>
      <c r="C106" s="33"/>
      <c r="D106" s="33"/>
    </row>
    <row r="107" spans="1:4" ht="20.25">
      <c r="A107" s="95"/>
      <c r="B107" s="23"/>
      <c r="C107" s="33"/>
      <c r="D107" s="33"/>
    </row>
    <row r="108" spans="1:4" ht="20.25">
      <c r="A108" s="95"/>
      <c r="B108" s="23"/>
      <c r="C108" s="33"/>
      <c r="D108" s="33"/>
    </row>
    <row r="109" spans="1:4" ht="20.25">
      <c r="A109" s="95"/>
      <c r="B109" s="23"/>
      <c r="C109" s="33"/>
      <c r="D109" s="33"/>
    </row>
    <row r="110" spans="1:4" ht="20.25">
      <c r="A110" s="95"/>
      <c r="B110" s="23"/>
      <c r="C110" s="33"/>
      <c r="D110" s="33"/>
    </row>
    <row r="111" spans="1:4" ht="20.25">
      <c r="A111" s="95"/>
      <c r="B111" s="23"/>
      <c r="C111" s="33"/>
      <c r="D111" s="33"/>
    </row>
    <row r="112" spans="1:4" ht="20.25">
      <c r="A112" s="95"/>
      <c r="B112" s="23"/>
      <c r="C112" s="33"/>
      <c r="D112" s="33"/>
    </row>
    <row r="113" spans="1:4" ht="20.25">
      <c r="A113" s="95"/>
      <c r="B113" s="23"/>
      <c r="C113" s="33"/>
      <c r="D113" s="33"/>
    </row>
    <row r="114" spans="1:4" ht="20.25">
      <c r="A114" s="95"/>
      <c r="B114" s="23"/>
      <c r="C114" s="33"/>
      <c r="D114" s="33"/>
    </row>
    <row r="115" spans="1:4" ht="20.25">
      <c r="A115" s="95"/>
      <c r="B115" s="23"/>
      <c r="C115" s="33"/>
      <c r="D115" s="33"/>
    </row>
    <row r="116" spans="1:4" ht="20.25">
      <c r="A116" s="95"/>
      <c r="B116" s="23"/>
      <c r="C116" s="33"/>
      <c r="D116" s="33"/>
    </row>
    <row r="117" spans="1:4" ht="20.25">
      <c r="A117" s="95"/>
      <c r="B117" s="23"/>
      <c r="C117" s="33"/>
      <c r="D117" s="33"/>
    </row>
    <row r="118" spans="1:4" ht="20.25">
      <c r="A118" s="95"/>
      <c r="B118" s="23"/>
      <c r="C118" s="33"/>
      <c r="D118" s="33"/>
    </row>
    <row r="119" spans="1:4" ht="20.25">
      <c r="A119" s="95"/>
      <c r="B119" s="23"/>
      <c r="C119" s="33"/>
      <c r="D119" s="33"/>
    </row>
    <row r="120" spans="1:4" ht="20.25">
      <c r="A120" s="95"/>
      <c r="B120" s="23"/>
      <c r="C120" s="33"/>
      <c r="D120" s="33"/>
    </row>
    <row r="121" spans="1:4" ht="20.25">
      <c r="A121" s="95"/>
      <c r="B121" s="23"/>
      <c r="C121" s="33"/>
      <c r="D121" s="33"/>
    </row>
    <row r="122" spans="1:4" ht="20.25">
      <c r="A122" s="95"/>
      <c r="B122" s="23"/>
      <c r="C122" s="33"/>
      <c r="D122" s="33"/>
    </row>
    <row r="123" spans="1:4" ht="20.25">
      <c r="A123" s="95"/>
      <c r="B123" s="23"/>
      <c r="C123" s="33"/>
      <c r="D123" s="33"/>
    </row>
    <row r="124" spans="1:4" ht="20.25">
      <c r="A124" s="95"/>
      <c r="B124" s="23"/>
      <c r="C124" s="33"/>
      <c r="D124" s="33"/>
    </row>
    <row r="125" spans="1:4" ht="20.25">
      <c r="A125" s="95"/>
      <c r="B125" s="23"/>
      <c r="C125" s="33"/>
      <c r="D125" s="33"/>
    </row>
    <row r="126" spans="1:4" ht="20.25">
      <c r="A126" s="95"/>
      <c r="B126" s="23"/>
      <c r="C126" s="33"/>
      <c r="D126" s="33"/>
    </row>
    <row r="127" spans="1:4" ht="20.25">
      <c r="A127" s="95"/>
      <c r="B127" s="23"/>
      <c r="C127" s="33"/>
      <c r="D127" s="33"/>
    </row>
    <row r="128" spans="1:4" ht="20.25">
      <c r="A128" s="95"/>
      <c r="B128" s="23"/>
      <c r="C128" s="33"/>
      <c r="D128" s="33"/>
    </row>
    <row r="129" spans="1:4" ht="20.25">
      <c r="A129" s="95"/>
      <c r="B129" s="23"/>
      <c r="C129" s="33"/>
      <c r="D129" s="33"/>
    </row>
    <row r="130" spans="1:4" ht="20.25">
      <c r="A130" s="95"/>
      <c r="B130" s="23"/>
      <c r="C130" s="33"/>
      <c r="D130" s="33"/>
    </row>
    <row r="131" spans="1:4" ht="20.25">
      <c r="A131" s="95"/>
      <c r="B131" s="23"/>
      <c r="C131" s="33"/>
      <c r="D131" s="33"/>
    </row>
    <row r="132" spans="1:4" ht="20.25">
      <c r="A132" s="95"/>
      <c r="B132" s="23"/>
      <c r="C132" s="33"/>
      <c r="D132" s="33"/>
    </row>
    <row r="133" spans="1:4" ht="20.25">
      <c r="A133" s="95"/>
      <c r="B133" s="23"/>
      <c r="C133" s="33"/>
      <c r="D133" s="33"/>
    </row>
    <row r="134" spans="1:4" ht="20.25">
      <c r="A134" s="95"/>
      <c r="B134" s="23"/>
      <c r="C134" s="33"/>
      <c r="D134" s="33"/>
    </row>
    <row r="135" spans="1:4" ht="20.25">
      <c r="A135" s="95"/>
      <c r="B135" s="23"/>
      <c r="C135" s="33"/>
      <c r="D135" s="33"/>
    </row>
    <row r="136" spans="1:4" ht="20.25">
      <c r="A136" s="95"/>
      <c r="B136" s="23"/>
      <c r="C136" s="33"/>
      <c r="D136" s="33"/>
    </row>
    <row r="137" spans="1:4" ht="20.25">
      <c r="A137" s="95"/>
      <c r="B137" s="23"/>
      <c r="C137" s="33"/>
      <c r="D137" s="33"/>
    </row>
    <row r="138" spans="1:4" ht="20.25">
      <c r="A138" s="95"/>
      <c r="B138" s="23"/>
      <c r="C138" s="33"/>
      <c r="D138" s="33"/>
    </row>
    <row r="139" spans="1:4" ht="20.25">
      <c r="A139" s="95"/>
      <c r="B139" s="23"/>
      <c r="C139" s="33"/>
      <c r="D139" s="33"/>
    </row>
    <row r="140" spans="1:4" ht="20.25">
      <c r="A140" s="95"/>
      <c r="B140" s="23"/>
      <c r="C140" s="33"/>
      <c r="D140" s="33"/>
    </row>
    <row r="141" spans="1:4" ht="20.25">
      <c r="A141" s="95"/>
      <c r="B141" s="23"/>
      <c r="C141" s="33"/>
      <c r="D141" s="33"/>
    </row>
    <row r="142" spans="1:4" ht="20.25">
      <c r="A142" s="95"/>
      <c r="B142" s="23"/>
      <c r="C142" s="33"/>
      <c r="D142" s="33"/>
    </row>
    <row r="143" spans="1:4" ht="20.25">
      <c r="A143" s="95"/>
      <c r="B143" s="23"/>
      <c r="C143" s="33"/>
      <c r="D143" s="33"/>
    </row>
    <row r="144" spans="1:4" ht="20.25">
      <c r="A144" s="95"/>
      <c r="B144" s="23"/>
      <c r="C144" s="33"/>
      <c r="D144" s="33"/>
    </row>
    <row r="145" spans="1:4" ht="20.25">
      <c r="A145" s="95"/>
      <c r="B145" s="23"/>
      <c r="C145" s="33"/>
      <c r="D145" s="33"/>
    </row>
    <row r="146" spans="1:4" ht="20.25">
      <c r="A146" s="95"/>
      <c r="B146" s="23"/>
      <c r="C146" s="33"/>
      <c r="D146" s="33"/>
    </row>
    <row r="147" spans="1:4" ht="20.25">
      <c r="A147" s="95"/>
      <c r="B147" s="23"/>
      <c r="C147" s="33"/>
      <c r="D147" s="33"/>
    </row>
    <row r="148" spans="1:4" ht="20.25">
      <c r="A148" s="95"/>
      <c r="B148" s="23"/>
      <c r="C148" s="33"/>
      <c r="D148" s="33"/>
    </row>
    <row r="149" spans="1:4" ht="20.25">
      <c r="A149" s="95"/>
      <c r="B149" s="23"/>
      <c r="C149" s="33"/>
      <c r="D149" s="33"/>
    </row>
    <row r="150" spans="1:4" ht="20.25">
      <c r="A150" s="95"/>
      <c r="B150" s="23"/>
      <c r="C150" s="33"/>
      <c r="D150" s="33"/>
    </row>
    <row r="151" spans="1:4" ht="20.25">
      <c r="A151" s="95"/>
      <c r="B151" s="23"/>
      <c r="C151" s="33"/>
      <c r="D151" s="33"/>
    </row>
    <row r="152" spans="1:4" ht="20.25">
      <c r="A152" s="95"/>
      <c r="B152" s="23"/>
      <c r="C152" s="33"/>
      <c r="D152" s="33"/>
    </row>
    <row r="153" spans="1:4" ht="20.25">
      <c r="A153" s="95"/>
      <c r="B153" s="23"/>
      <c r="C153" s="33"/>
      <c r="D153" s="33"/>
    </row>
    <row r="154" spans="1:4" ht="20.25">
      <c r="A154" s="95"/>
      <c r="B154" s="23"/>
      <c r="C154" s="33"/>
      <c r="D154" s="33"/>
    </row>
    <row r="155" spans="1:4" ht="20.25">
      <c r="A155" s="95"/>
      <c r="B155" s="23"/>
      <c r="C155" s="33"/>
      <c r="D155" s="33"/>
    </row>
    <row r="156" spans="1:4" ht="20.25">
      <c r="A156" s="95"/>
      <c r="B156" s="23"/>
      <c r="C156" s="33"/>
      <c r="D156" s="33"/>
    </row>
    <row r="157" spans="1:4" ht="20.25">
      <c r="A157" s="95"/>
      <c r="B157" s="23"/>
      <c r="C157" s="33"/>
      <c r="D157" s="33"/>
    </row>
    <row r="158" spans="1:4" ht="20.25">
      <c r="A158" s="95"/>
      <c r="B158" s="23"/>
      <c r="C158" s="33"/>
      <c r="D158" s="33"/>
    </row>
    <row r="159" spans="1:4" ht="20.25">
      <c r="A159" s="95"/>
      <c r="B159" s="23"/>
      <c r="C159" s="33"/>
      <c r="D159" s="33"/>
    </row>
    <row r="160" spans="1:4" ht="20.25">
      <c r="A160" s="95"/>
      <c r="B160" s="23"/>
      <c r="C160" s="33"/>
      <c r="D160" s="33"/>
    </row>
    <row r="161" spans="1:4" ht="20.25">
      <c r="A161" s="95"/>
      <c r="B161" s="23"/>
      <c r="C161" s="33"/>
      <c r="D161" s="33"/>
    </row>
    <row r="162" spans="1:4" ht="20.25">
      <c r="A162" s="95"/>
      <c r="B162" s="23"/>
      <c r="C162" s="33"/>
      <c r="D162" s="33"/>
    </row>
    <row r="163" spans="1:4" ht="20.25">
      <c r="A163" s="95"/>
      <c r="B163" s="23"/>
      <c r="C163" s="33"/>
      <c r="D163" s="33"/>
    </row>
    <row r="164" spans="1:4" ht="20.25">
      <c r="A164" s="95"/>
      <c r="B164" s="23"/>
      <c r="C164" s="33"/>
      <c r="D164" s="33"/>
    </row>
    <row r="165" spans="1:4" ht="20.25">
      <c r="A165" s="95"/>
      <c r="B165" s="23"/>
      <c r="C165" s="33"/>
      <c r="D165" s="33"/>
    </row>
    <row r="166" spans="1:4" ht="20.25">
      <c r="A166" s="95"/>
      <c r="B166" s="23"/>
      <c r="C166" s="33"/>
      <c r="D166" s="33"/>
    </row>
    <row r="167" spans="1:4" ht="20.25">
      <c r="A167" s="95"/>
      <c r="B167" s="23"/>
      <c r="C167" s="33"/>
      <c r="D167" s="33"/>
    </row>
    <row r="168" spans="1:4" ht="20.25">
      <c r="A168" s="95"/>
      <c r="B168" s="23"/>
      <c r="C168" s="33"/>
      <c r="D168" s="33"/>
    </row>
    <row r="169" spans="1:4" ht="20.25">
      <c r="A169" s="95"/>
      <c r="B169" s="23"/>
      <c r="C169" s="33"/>
      <c r="D169" s="33"/>
    </row>
    <row r="170" spans="1:4" ht="20.25">
      <c r="A170" s="95"/>
      <c r="B170" s="23"/>
      <c r="C170" s="33"/>
      <c r="D170" s="33"/>
    </row>
    <row r="171" spans="1:4" ht="20.25">
      <c r="A171" s="95"/>
      <c r="B171" s="23"/>
      <c r="C171" s="33"/>
      <c r="D171" s="33"/>
    </row>
    <row r="172" spans="1:4" ht="20.25">
      <c r="A172" s="95"/>
      <c r="B172" s="23"/>
      <c r="C172" s="33"/>
      <c r="D172" s="33"/>
    </row>
    <row r="173" spans="1:4" ht="20.25">
      <c r="A173" s="95"/>
      <c r="B173" s="23"/>
      <c r="C173" s="33"/>
      <c r="D173" s="33"/>
    </row>
    <row r="174" spans="1:4" ht="20.25">
      <c r="A174" s="95"/>
      <c r="B174" s="23"/>
      <c r="C174" s="33"/>
      <c r="D174" s="33"/>
    </row>
    <row r="175" spans="1:4" ht="20.25">
      <c r="A175" s="95"/>
      <c r="B175" s="23"/>
      <c r="C175" s="33"/>
      <c r="D175" s="33"/>
    </row>
    <row r="176" spans="1:4" ht="20.25">
      <c r="A176" s="95"/>
      <c r="B176" s="23"/>
      <c r="C176" s="33"/>
      <c r="D176" s="33"/>
    </row>
    <row r="177" spans="1:4" ht="20.25">
      <c r="A177" s="95"/>
      <c r="B177" s="23"/>
      <c r="C177" s="33"/>
      <c r="D177" s="33"/>
    </row>
    <row r="178" spans="1:4" ht="20.25">
      <c r="A178" s="95"/>
      <c r="B178" s="23"/>
      <c r="C178" s="33"/>
      <c r="D178" s="33"/>
    </row>
    <row r="179" spans="1:4" ht="20.25">
      <c r="A179" s="95"/>
      <c r="B179" s="23"/>
      <c r="C179" s="33"/>
      <c r="D179" s="33"/>
    </row>
    <row r="180" spans="1:4" ht="20.25">
      <c r="A180" s="95"/>
      <c r="B180" s="23"/>
      <c r="C180" s="33"/>
      <c r="D180" s="33"/>
    </row>
    <row r="181" spans="1:4" ht="20.25">
      <c r="A181" s="95"/>
      <c r="B181" s="23"/>
      <c r="C181" s="33"/>
      <c r="D181" s="33"/>
    </row>
    <row r="182" spans="1:4" ht="20.25">
      <c r="A182" s="95"/>
      <c r="B182" s="23"/>
      <c r="C182" s="33"/>
      <c r="D182" s="33"/>
    </row>
    <row r="183" spans="1:4" ht="20.25">
      <c r="A183" s="95"/>
      <c r="B183" s="23"/>
      <c r="C183" s="33"/>
      <c r="D183" s="33"/>
    </row>
    <row r="184" spans="1:4" ht="20.25">
      <c r="A184" s="95"/>
      <c r="B184" s="23"/>
      <c r="C184" s="33"/>
      <c r="D184" s="33"/>
    </row>
    <row r="185" spans="1:4" ht="20.25">
      <c r="A185" s="95"/>
      <c r="B185" s="23"/>
      <c r="C185" s="33"/>
      <c r="D185" s="33"/>
    </row>
    <row r="186" spans="1:4" ht="20.25">
      <c r="A186" s="95"/>
      <c r="B186" s="23"/>
      <c r="C186" s="33"/>
      <c r="D186" s="33"/>
    </row>
    <row r="187" spans="1:4" ht="20.25">
      <c r="A187" s="95"/>
      <c r="B187" s="23"/>
      <c r="C187" s="33"/>
      <c r="D187" s="33"/>
    </row>
    <row r="188" spans="1:4" ht="20.25">
      <c r="A188" s="95"/>
      <c r="B188" s="23"/>
      <c r="C188" s="33"/>
      <c r="D188" s="33"/>
    </row>
    <row r="189" spans="1:4" ht="20.25">
      <c r="A189" s="95"/>
      <c r="B189" s="23"/>
      <c r="C189" s="33"/>
      <c r="D189" s="33"/>
    </row>
    <row r="190" spans="1:4" ht="20.25">
      <c r="A190" s="95"/>
      <c r="B190" s="23"/>
      <c r="C190" s="33"/>
      <c r="D190" s="33"/>
    </row>
    <row r="191" spans="1:4" ht="20.25">
      <c r="A191" s="95"/>
      <c r="B191" s="23"/>
      <c r="C191" s="33"/>
      <c r="D191" s="33"/>
    </row>
    <row r="192" spans="1:4" ht="20.25">
      <c r="A192" s="95"/>
      <c r="B192" s="23"/>
      <c r="C192" s="33"/>
      <c r="D192" s="33"/>
    </row>
    <row r="193" spans="1:4" ht="20.25">
      <c r="A193" s="95"/>
      <c r="B193" s="23"/>
      <c r="C193" s="33"/>
      <c r="D193" s="33"/>
    </row>
    <row r="194" spans="1:4" ht="20.25">
      <c r="A194" s="95"/>
      <c r="B194" s="23"/>
      <c r="C194" s="33"/>
      <c r="D194" s="33"/>
    </row>
    <row r="195" spans="1:4" ht="20.25">
      <c r="A195" s="95"/>
      <c r="B195" s="23"/>
      <c r="C195" s="33"/>
      <c r="D195" s="33"/>
    </row>
    <row r="196" spans="1:4" ht="20.25">
      <c r="A196" s="95"/>
      <c r="B196" s="23"/>
      <c r="C196" s="33"/>
      <c r="D196" s="33"/>
    </row>
    <row r="197" spans="1:4" ht="20.25">
      <c r="A197" s="95"/>
      <c r="B197" s="23"/>
      <c r="C197" s="33"/>
      <c r="D197" s="33"/>
    </row>
    <row r="198" spans="1:4" ht="20.25">
      <c r="A198" s="95"/>
      <c r="B198" s="23"/>
      <c r="C198" s="33"/>
      <c r="D198" s="33"/>
    </row>
    <row r="199" spans="1:4" ht="20.25">
      <c r="A199" s="95"/>
      <c r="B199" s="23"/>
      <c r="C199" s="33"/>
      <c r="D199" s="33"/>
    </row>
    <row r="200" spans="1:4" ht="20.25">
      <c r="A200" s="95"/>
      <c r="B200" s="23"/>
      <c r="C200" s="33"/>
      <c r="D200" s="33"/>
    </row>
    <row r="201" spans="1:4" ht="20.25">
      <c r="A201" s="95"/>
      <c r="B201" s="23"/>
      <c r="C201" s="33"/>
      <c r="D201" s="33"/>
    </row>
    <row r="202" spans="1:4" ht="20.25">
      <c r="A202" s="95"/>
      <c r="B202" s="23"/>
      <c r="C202" s="33"/>
      <c r="D202" s="33"/>
    </row>
    <row r="203" spans="1:4" ht="20.25">
      <c r="A203" s="95"/>
      <c r="B203" s="23"/>
      <c r="C203" s="33"/>
      <c r="D203" s="33"/>
    </row>
    <row r="204" spans="1:4" ht="20.25">
      <c r="A204" s="95"/>
      <c r="B204" s="23"/>
      <c r="C204" s="33"/>
      <c r="D204" s="33"/>
    </row>
    <row r="205" spans="1:4" ht="20.25">
      <c r="A205" s="95"/>
      <c r="B205" s="23"/>
      <c r="C205" s="33"/>
      <c r="D205" s="33"/>
    </row>
    <row r="206" spans="1:4" ht="20.25">
      <c r="A206" s="95"/>
      <c r="B206" s="23"/>
      <c r="C206" s="33"/>
      <c r="D206" s="33"/>
    </row>
    <row r="207" spans="1:4" ht="20.25">
      <c r="A207" s="95"/>
      <c r="B207" s="23"/>
      <c r="C207" s="33"/>
      <c r="D207" s="33"/>
    </row>
    <row r="208" spans="1:4">
      <c r="A208" s="82"/>
      <c r="B208" s="23"/>
      <c r="C208" s="23"/>
      <c r="D208" s="23"/>
    </row>
    <row r="209" spans="1:8" ht="20.25">
      <c r="A209" s="82"/>
      <c r="B209" s="29" t="s">
        <v>246</v>
      </c>
      <c r="C209" s="29" t="s">
        <v>247</v>
      </c>
      <c r="D209" s="32" t="s">
        <v>246</v>
      </c>
      <c r="E209" s="32" t="s">
        <v>247</v>
      </c>
    </row>
    <row r="210" spans="1:8" ht="21">
      <c r="A210" s="82"/>
      <c r="B210" s="30" t="s">
        <v>248</v>
      </c>
      <c r="C210" s="30" t="s">
        <v>249</v>
      </c>
      <c r="D210" t="s">
        <v>248</v>
      </c>
      <c r="F210" t="str">
        <f>IF(NOT(ISBLANK(D210)),D210,IF(NOT(ISBLANK(E210)),"     "&amp;E210,FALSE))</f>
        <v>Afectación Económica o presupuestal</v>
      </c>
      <c r="G210" t="s">
        <v>248</v>
      </c>
      <c r="H210" t="str">
        <f>IF(NOT(ISERROR(MATCH(G210,_xlfn.ANCHORARRAY(B221),0))),F223&amp;"Por favor no seleccionar los criterios de impacto",G210)</f>
        <v>❌Por favor no seleccionar los criterios de impacto</v>
      </c>
    </row>
    <row r="211" spans="1:8" ht="21">
      <c r="A211" s="82"/>
      <c r="B211" s="30" t="s">
        <v>248</v>
      </c>
      <c r="C211" s="30" t="s">
        <v>223</v>
      </c>
      <c r="E211" t="s">
        <v>249</v>
      </c>
      <c r="F211" t="str">
        <f t="shared" ref="F211:F221" si="0">IF(NOT(ISBLANK(D211)),D211,IF(NOT(ISBLANK(E211)),"     "&amp;E211,FALSE))</f>
        <v xml:space="preserve">     Afectación menor a 10 SMLMV .</v>
      </c>
    </row>
    <row r="212" spans="1:8" ht="21">
      <c r="A212" s="82"/>
      <c r="B212" s="30" t="s">
        <v>248</v>
      </c>
      <c r="C212" s="30" t="s">
        <v>226</v>
      </c>
      <c r="E212" t="s">
        <v>223</v>
      </c>
      <c r="F212" t="str">
        <f t="shared" si="0"/>
        <v xml:space="preserve">     Entre 10 y 50 SMLMV </v>
      </c>
    </row>
    <row r="213" spans="1:8" ht="21">
      <c r="A213" s="82"/>
      <c r="B213" s="30" t="s">
        <v>248</v>
      </c>
      <c r="C213" s="30" t="s">
        <v>230</v>
      </c>
      <c r="E213" t="s">
        <v>226</v>
      </c>
      <c r="F213" t="str">
        <f t="shared" si="0"/>
        <v xml:space="preserve">     Entre 50 y 100 SMLMV </v>
      </c>
    </row>
    <row r="214" spans="1:8" ht="21">
      <c r="A214" s="82"/>
      <c r="B214" s="30" t="s">
        <v>248</v>
      </c>
      <c r="C214" s="30" t="s">
        <v>234</v>
      </c>
      <c r="E214" t="s">
        <v>230</v>
      </c>
      <c r="F214" t="str">
        <f t="shared" si="0"/>
        <v xml:space="preserve">     Entre 100 y 500 SMLMV </v>
      </c>
    </row>
    <row r="215" spans="1:8" ht="21">
      <c r="A215" s="82"/>
      <c r="B215" s="30" t="s">
        <v>216</v>
      </c>
      <c r="C215" s="30" t="s">
        <v>220</v>
      </c>
      <c r="E215" t="s">
        <v>234</v>
      </c>
      <c r="F215" t="str">
        <f t="shared" si="0"/>
        <v xml:space="preserve">     Mayor a 500 SMLMV </v>
      </c>
    </row>
    <row r="216" spans="1:8" ht="21">
      <c r="A216" s="82"/>
      <c r="B216" s="30" t="s">
        <v>216</v>
      </c>
      <c r="C216" s="30" t="s">
        <v>224</v>
      </c>
      <c r="D216" t="s">
        <v>216</v>
      </c>
      <c r="F216" t="str">
        <f t="shared" si="0"/>
        <v>Pérdida Reputacional</v>
      </c>
    </row>
    <row r="217" spans="1:8" ht="21">
      <c r="A217" s="82"/>
      <c r="B217" s="30" t="s">
        <v>216</v>
      </c>
      <c r="C217" s="30" t="s">
        <v>227</v>
      </c>
      <c r="E217" t="s">
        <v>220</v>
      </c>
      <c r="F217" t="str">
        <f t="shared" si="0"/>
        <v xml:space="preserve">     El riesgo afecta la imagen de alguna área de la organización</v>
      </c>
    </row>
    <row r="218" spans="1:8" ht="21">
      <c r="A218" s="82"/>
      <c r="B218" s="30" t="s">
        <v>216</v>
      </c>
      <c r="C218" s="30" t="s">
        <v>231</v>
      </c>
      <c r="E218" t="s">
        <v>224</v>
      </c>
      <c r="F218" t="str">
        <f t="shared" si="0"/>
        <v xml:space="preserve">     El riesgo afecta la imagen de la entidad internamente, de conocimiento general, nivel interno, de junta dircetiva y accionistas y/o de provedores</v>
      </c>
    </row>
    <row r="219" spans="1:8" ht="21">
      <c r="A219" s="82"/>
      <c r="B219" s="30" t="s">
        <v>216</v>
      </c>
      <c r="C219" s="30" t="s">
        <v>235</v>
      </c>
      <c r="E219" t="s">
        <v>227</v>
      </c>
      <c r="F219" t="str">
        <f t="shared" si="0"/>
        <v xml:space="preserve">     El riesgo afecta la imagen de la entidad con algunos usuarios de relevancia frente al logro de los objetivos</v>
      </c>
    </row>
    <row r="220" spans="1:8">
      <c r="A220" s="82"/>
      <c r="B220" s="31"/>
      <c r="C220" s="31"/>
      <c r="E220" t="s">
        <v>231</v>
      </c>
      <c r="F220" t="str">
        <f t="shared" si="0"/>
        <v xml:space="preserve">     El riesgo afecta la imagen de de la entidad con efecto publicitario sostenido a nivel de sector administrativo, nivel departamental o municipal</v>
      </c>
    </row>
    <row r="221" spans="1:8">
      <c r="A221" s="82"/>
      <c r="B221" s="31" t="str" cm="1">
        <f t="array" ref="B221:B223">_xlfn.UNIQUE(Tabla1[[#All],[Criterios]])</f>
        <v>Criterios</v>
      </c>
      <c r="C221" s="31"/>
      <c r="E221" t="s">
        <v>235</v>
      </c>
      <c r="F221" t="str">
        <f t="shared" si="0"/>
        <v xml:space="preserve">     El riesgo afecta la imagen de la entidad a nivel nacional, con efecto publicitarios sostenible a nivel país</v>
      </c>
    </row>
    <row r="222" spans="1:8">
      <c r="A222" s="82"/>
      <c r="B222" s="31" t="str">
        <v>Afectación Económica o presupuestal</v>
      </c>
      <c r="C222" s="31"/>
    </row>
    <row r="223" spans="1:8">
      <c r="B223" s="31" t="str">
        <v>Pérdida Reputacional</v>
      </c>
      <c r="C223" s="31"/>
      <c r="F223" s="34" t="s">
        <v>250</v>
      </c>
    </row>
    <row r="224" spans="1:8">
      <c r="B224" s="22"/>
      <c r="C224" s="22"/>
      <c r="F224" s="34" t="s">
        <v>251</v>
      </c>
    </row>
    <row r="225" spans="2:4">
      <c r="B225" s="22"/>
      <c r="C225" s="22"/>
    </row>
    <row r="226" spans="2:4">
      <c r="B226" s="22"/>
      <c r="C226" s="22"/>
    </row>
    <row r="227" spans="2:4">
      <c r="B227" s="22"/>
      <c r="C227" s="22"/>
      <c r="D227" s="22"/>
    </row>
    <row r="228" spans="2:4">
      <c r="B228" s="22"/>
      <c r="C228" s="22"/>
      <c r="D228" s="22"/>
    </row>
    <row r="229" spans="2:4">
      <c r="B229" s="22"/>
      <c r="C229" s="22"/>
      <c r="D229" s="22"/>
    </row>
    <row r="230" spans="2:4">
      <c r="B230" s="22"/>
      <c r="C230" s="22"/>
      <c r="D230" s="22"/>
    </row>
    <row r="231" spans="2:4">
      <c r="B231" s="22"/>
      <c r="C231" s="22"/>
      <c r="D231" s="22"/>
    </row>
    <row r="232" spans="2:4">
      <c r="B232" s="22"/>
      <c r="C232" s="22"/>
      <c r="D232" s="22"/>
    </row>
  </sheetData>
  <mergeCells count="1">
    <mergeCell ref="B1:D1"/>
  </mergeCells>
  <dataValidations disablePrompts="1" count="1">
    <dataValidation type="list" allowBlank="1" showInputMessage="1" showErrorMessage="1" sqref="G210" xr:uid="{00000000-0002-0000-0600-000000000000}">
      <formula1>$F$210:$F$221</formula1>
    </dataValidation>
  </dataValidations>
  <pageMargins left="0.7" right="0.7" top="0.75" bottom="0.75" header="0.3" footer="0.3"/>
  <pageSetup orientation="portrait"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249977111117893"/>
  </sheetPr>
  <dimension ref="B1:F16"/>
  <sheetViews>
    <sheetView workbookViewId="0">
      <selection activeCell="E8" sqref="E8"/>
    </sheetView>
  </sheetViews>
  <sheetFormatPr defaultColWidth="14.28515625" defaultRowHeight="12.75"/>
  <cols>
    <col min="1" max="2" width="14.28515625" style="84"/>
    <col min="3" max="3" width="17" style="84" customWidth="1"/>
    <col min="4" max="4" width="14.28515625" style="84"/>
    <col min="5" max="5" width="46" style="84" customWidth="1"/>
    <col min="6" max="16384" width="14.28515625" style="84"/>
  </cols>
  <sheetData>
    <row r="1" spans="2:6" ht="24" customHeight="1" thickBot="1">
      <c r="B1" s="476" t="s">
        <v>252</v>
      </c>
      <c r="C1" s="477"/>
      <c r="D1" s="477"/>
      <c r="E1" s="477"/>
      <c r="F1" s="478"/>
    </row>
    <row r="2" spans="2:6" ht="16.5" thickBot="1">
      <c r="B2" s="85"/>
      <c r="C2" s="85"/>
      <c r="D2" s="85"/>
      <c r="E2" s="85"/>
      <c r="F2" s="85"/>
    </row>
    <row r="3" spans="2:6" ht="16.5" thickBot="1">
      <c r="B3" s="480" t="s">
        <v>253</v>
      </c>
      <c r="C3" s="481"/>
      <c r="D3" s="481"/>
      <c r="E3" s="176" t="s">
        <v>254</v>
      </c>
      <c r="F3" s="94" t="s">
        <v>255</v>
      </c>
    </row>
    <row r="4" spans="2:6" ht="31.5">
      <c r="B4" s="482" t="s">
        <v>256</v>
      </c>
      <c r="C4" s="484" t="s">
        <v>132</v>
      </c>
      <c r="D4" s="177" t="s">
        <v>145</v>
      </c>
      <c r="E4" s="86" t="s">
        <v>257</v>
      </c>
      <c r="F4" s="87">
        <v>0.25</v>
      </c>
    </row>
    <row r="5" spans="2:6" ht="47.25">
      <c r="B5" s="483"/>
      <c r="C5" s="485"/>
      <c r="D5" s="178" t="s">
        <v>258</v>
      </c>
      <c r="E5" s="88" t="s">
        <v>259</v>
      </c>
      <c r="F5" s="89">
        <v>0.15</v>
      </c>
    </row>
    <row r="6" spans="2:6" ht="47.25">
      <c r="B6" s="483"/>
      <c r="C6" s="485"/>
      <c r="D6" s="178" t="s">
        <v>260</v>
      </c>
      <c r="E6" s="88" t="s">
        <v>261</v>
      </c>
      <c r="F6" s="89">
        <v>0.1</v>
      </c>
    </row>
    <row r="7" spans="2:6" ht="63">
      <c r="B7" s="483"/>
      <c r="C7" s="485" t="s">
        <v>133</v>
      </c>
      <c r="D7" s="178" t="s">
        <v>262</v>
      </c>
      <c r="E7" s="88" t="s">
        <v>263</v>
      </c>
      <c r="F7" s="89">
        <v>0.25</v>
      </c>
    </row>
    <row r="8" spans="2:6" ht="31.5">
      <c r="B8" s="483"/>
      <c r="C8" s="485"/>
      <c r="D8" s="178" t="s">
        <v>146</v>
      </c>
      <c r="E8" s="88" t="s">
        <v>264</v>
      </c>
      <c r="F8" s="89">
        <v>0.15</v>
      </c>
    </row>
    <row r="9" spans="2:6" ht="47.25">
      <c r="B9" s="483" t="s">
        <v>265</v>
      </c>
      <c r="C9" s="485" t="s">
        <v>135</v>
      </c>
      <c r="D9" s="178" t="s">
        <v>147</v>
      </c>
      <c r="E9" s="88" t="s">
        <v>266</v>
      </c>
      <c r="F9" s="90" t="s">
        <v>267</v>
      </c>
    </row>
    <row r="10" spans="2:6" ht="63">
      <c r="B10" s="483"/>
      <c r="C10" s="485"/>
      <c r="D10" s="178" t="s">
        <v>268</v>
      </c>
      <c r="E10" s="88" t="s">
        <v>269</v>
      </c>
      <c r="F10" s="90" t="s">
        <v>267</v>
      </c>
    </row>
    <row r="11" spans="2:6" ht="47.25">
      <c r="B11" s="483"/>
      <c r="C11" s="485" t="s">
        <v>136</v>
      </c>
      <c r="D11" s="178" t="s">
        <v>148</v>
      </c>
      <c r="E11" s="88" t="s">
        <v>270</v>
      </c>
      <c r="F11" s="90" t="s">
        <v>267</v>
      </c>
    </row>
    <row r="12" spans="2:6" ht="47.25">
      <c r="B12" s="483"/>
      <c r="C12" s="485"/>
      <c r="D12" s="178" t="s">
        <v>271</v>
      </c>
      <c r="E12" s="88" t="s">
        <v>272</v>
      </c>
      <c r="F12" s="90" t="s">
        <v>267</v>
      </c>
    </row>
    <row r="13" spans="2:6" ht="31.5">
      <c r="B13" s="483"/>
      <c r="C13" s="485" t="s">
        <v>137</v>
      </c>
      <c r="D13" s="178" t="s">
        <v>149</v>
      </c>
      <c r="E13" s="88" t="s">
        <v>273</v>
      </c>
      <c r="F13" s="90" t="s">
        <v>267</v>
      </c>
    </row>
    <row r="14" spans="2:6" ht="32.25" thickBot="1">
      <c r="B14" s="486"/>
      <c r="C14" s="487"/>
      <c r="D14" s="179" t="s">
        <v>274</v>
      </c>
      <c r="E14" s="91" t="s">
        <v>275</v>
      </c>
      <c r="F14" s="92" t="s">
        <v>267</v>
      </c>
    </row>
    <row r="15" spans="2:6" ht="49.5" customHeight="1">
      <c r="B15" s="479" t="s">
        <v>276</v>
      </c>
      <c r="C15" s="479"/>
      <c r="D15" s="479"/>
      <c r="E15" s="479"/>
      <c r="F15" s="479"/>
    </row>
    <row r="16" spans="2:6" ht="27" customHeight="1">
      <c r="B16" s="93"/>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9"/>
  <sheetViews>
    <sheetView topLeftCell="A4" workbookViewId="0">
      <selection activeCell="B13" sqref="B13:B19"/>
    </sheetView>
  </sheetViews>
  <sheetFormatPr defaultColWidth="11.42578125" defaultRowHeight="15"/>
  <sheetData>
    <row r="2" spans="2:5">
      <c r="B2" t="s">
        <v>277</v>
      </c>
      <c r="E2" t="s">
        <v>138</v>
      </c>
    </row>
    <row r="3" spans="2:5">
      <c r="B3" t="s">
        <v>278</v>
      </c>
      <c r="E3" t="s">
        <v>279</v>
      </c>
    </row>
    <row r="4" spans="2:5">
      <c r="B4" t="s">
        <v>280</v>
      </c>
      <c r="E4" t="s">
        <v>281</v>
      </c>
    </row>
    <row r="5" spans="2:5">
      <c r="B5" t="s">
        <v>150</v>
      </c>
    </row>
    <row r="8" spans="2:5">
      <c r="B8" t="s">
        <v>282</v>
      </c>
    </row>
    <row r="9" spans="2:5">
      <c r="B9" t="s">
        <v>283</v>
      </c>
    </row>
    <row r="10" spans="2:5">
      <c r="B10" t="s">
        <v>284</v>
      </c>
    </row>
    <row r="13" spans="2:5">
      <c r="B13" t="s">
        <v>142</v>
      </c>
    </row>
    <row r="14" spans="2:5">
      <c r="B14" t="s">
        <v>154</v>
      </c>
    </row>
    <row r="15" spans="2:5">
      <c r="B15" t="s">
        <v>285</v>
      </c>
    </row>
    <row r="16" spans="2:5">
      <c r="B16" t="s">
        <v>286</v>
      </c>
    </row>
    <row r="17" spans="2:2">
      <c r="B17" t="s">
        <v>287</v>
      </c>
    </row>
    <row r="18" spans="2:2">
      <c r="B18" t="s">
        <v>288</v>
      </c>
    </row>
    <row r="19" spans="2:2">
      <c r="B19" t="s">
        <v>289</v>
      </c>
    </row>
  </sheetData>
  <sortState xmlns:xlrd2="http://schemas.microsoft.com/office/spreadsheetml/2017/richdata2" ref="B2:B5">
    <sortCondition ref="B2:B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Myrian Cubillos Benavides</dc:creator>
  <cp:keywords/>
  <dc:description/>
  <cp:lastModifiedBy/>
  <cp:revision/>
  <dcterms:created xsi:type="dcterms:W3CDTF">2020-03-24T23:12:47Z</dcterms:created>
  <dcterms:modified xsi:type="dcterms:W3CDTF">2024-10-22T21:33:04Z</dcterms:modified>
  <cp:category/>
  <cp:contentStatus/>
</cp:coreProperties>
</file>